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4-分區田徑賽\2027 51st五區田徑賽\章程\Final\"/>
    </mc:Choice>
  </mc:AlternateContent>
  <bookViews>
    <workbookView xWindow="0" yWindow="0" windowWidth="28800" windowHeight="12390"/>
  </bookViews>
  <sheets>
    <sheet name="工作表1" sheetId="1" r:id="rId1"/>
    <sheet name="工作表2" sheetId="2" state="hidden" r:id="rId2"/>
    <sheet name="工作表3" sheetId="3" state="hidden" r:id="rId3"/>
    <sheet name="工作表4" sheetId="4" state="hidden" r:id="rId4"/>
    <sheet name="工作表5" sheetId="5" state="hidden" r:id="rId5"/>
  </sheets>
  <definedNames>
    <definedName name="_xlnm._FilterDatabase" localSheetId="3" hidden="1">工作表4!$A$1:$G$1</definedName>
    <definedName name="_xlnm._FilterDatabase" localSheetId="4" hidden="1">工作表5!$A$1:$D$110</definedName>
    <definedName name="no_relay">工作表2!$R$2</definedName>
    <definedName name="Range_LightMedium" localSheetId="1">工作表2!#REF!</definedName>
    <definedName name="Range_LightMedium">工作表2!#REF!</definedName>
    <definedName name="Range_Other" localSheetId="1">工作表2!#REF!</definedName>
    <definedName name="Range_Other">工作表2!#REF!</definedName>
    <definedName name="Range_Servre">工作表2!#REF!</definedName>
    <definedName name="Range_Severe" localSheetId="1">工作表2!#REF!</definedName>
    <definedName name="Range_Severe">工作表2!#REF!</definedName>
    <definedName name="一區25米接力">工作表2!$O$2:$O$3</definedName>
    <definedName name="一區UP接力">工作表2!$N$2:$N$3</definedName>
    <definedName name="二至四UP接力">工作表2!$P$2</definedName>
    <definedName name="二至四田項">工作表2!$K$2:$K$6</definedName>
    <definedName name="二至四徑項">工作表2!$M$2:$M$6</definedName>
    <definedName name="二至四徑項811">工作表2!$L$2:$L$7</definedName>
    <definedName name="二至四程度">工作表2!$C$2:$C$3</definedName>
    <definedName name="中">工作表2!$D$11:$D$17</definedName>
    <definedName name="其他100米接力">工作表2!$Q$2:$Q$3</definedName>
    <definedName name="第一區田項輕中">工作表2!$G$2:$G$8</definedName>
    <definedName name="第一區田項嚴">工作表2!$F$2:$F$8</definedName>
    <definedName name="第一區徑項輕中">工作表2!$J$2:$J$8</definedName>
    <definedName name="第一區徑項輕中811">工作表2!$I$2:$I$9</definedName>
    <definedName name="第一區徑項嚴">工作表2!$H$2:$H$9</definedName>
    <definedName name="第一區程度">工作表2!$B$2:$B$4</definedName>
    <definedName name="輕">工作表2!$B$11:$B$17</definedName>
    <definedName name="融合4x25_米接力賽">工作表2!$N$2:$N$3</definedName>
    <definedName name="嚴">工作表2!$E$11:$E$17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23" i="1" s="1"/>
  <c r="C3" i="1"/>
  <c r="C6" i="1"/>
  <c r="C4" i="1"/>
  <c r="D99" i="5"/>
  <c r="D101" i="5"/>
  <c r="D108" i="5"/>
  <c r="D110" i="5"/>
  <c r="D8" i="5"/>
  <c r="D4" i="5"/>
  <c r="D9" i="5"/>
  <c r="D6" i="5"/>
  <c r="D7" i="5"/>
  <c r="D21" i="5"/>
  <c r="D23" i="5"/>
  <c r="D10" i="5"/>
  <c r="D11" i="5"/>
  <c r="D24" i="5"/>
  <c r="D25" i="5"/>
  <c r="D27" i="5"/>
  <c r="D15" i="5"/>
  <c r="D16" i="5"/>
  <c r="D17" i="5"/>
  <c r="D34" i="5"/>
  <c r="D35" i="5"/>
  <c r="D20" i="5"/>
  <c r="D39" i="5"/>
  <c r="D22" i="5"/>
  <c r="D40" i="5"/>
  <c r="D43" i="5"/>
  <c r="D52" i="5"/>
  <c r="D26" i="5"/>
  <c r="D54" i="5"/>
  <c r="D28" i="5"/>
  <c r="D59" i="5"/>
  <c r="D30" i="5"/>
  <c r="D31" i="5"/>
  <c r="D32" i="5"/>
  <c r="D33" i="5"/>
  <c r="D64" i="5"/>
  <c r="D70" i="5"/>
  <c r="D74" i="5"/>
  <c r="D37" i="5"/>
  <c r="D38" i="5"/>
  <c r="D78" i="5"/>
  <c r="D79" i="5"/>
  <c r="D41" i="5"/>
  <c r="D42" i="5"/>
  <c r="D80" i="5"/>
  <c r="D44" i="5"/>
  <c r="D85" i="5"/>
  <c r="D86" i="5"/>
  <c r="D47" i="5"/>
  <c r="D91" i="5"/>
  <c r="D92" i="5"/>
  <c r="D50" i="5"/>
  <c r="D51" i="5"/>
  <c r="D93" i="5"/>
  <c r="D100" i="5"/>
  <c r="D106" i="5"/>
  <c r="D107" i="5"/>
  <c r="D56" i="5"/>
  <c r="D3" i="5"/>
  <c r="D13" i="5"/>
  <c r="D14" i="5"/>
  <c r="D18" i="5"/>
  <c r="D29" i="5"/>
  <c r="D36" i="5"/>
  <c r="D45" i="5"/>
  <c r="D46" i="5"/>
  <c r="D65" i="5"/>
  <c r="D48" i="5"/>
  <c r="D67" i="5"/>
  <c r="D68" i="5"/>
  <c r="D69" i="5"/>
  <c r="D58" i="5"/>
  <c r="D71" i="5"/>
  <c r="D63" i="5"/>
  <c r="D73" i="5"/>
  <c r="D66" i="5"/>
  <c r="D75" i="5"/>
  <c r="D76" i="5"/>
  <c r="D77" i="5"/>
  <c r="D5" i="5"/>
  <c r="D12" i="5"/>
  <c r="D19" i="5"/>
  <c r="D81" i="5"/>
  <c r="D82" i="5"/>
  <c r="D83" i="5"/>
  <c r="D49" i="5"/>
  <c r="D53" i="5"/>
  <c r="D55" i="5"/>
  <c r="D87" i="5"/>
  <c r="D60" i="5"/>
  <c r="D89" i="5"/>
  <c r="D90" i="5"/>
  <c r="D72" i="5"/>
  <c r="D105" i="5"/>
  <c r="D109" i="5"/>
  <c r="D94" i="5"/>
  <c r="D95" i="5"/>
  <c r="D57" i="5"/>
  <c r="D97" i="5"/>
  <c r="D98" i="5"/>
  <c r="D61" i="5"/>
  <c r="D62" i="5"/>
  <c r="D84" i="5"/>
  <c r="D102" i="5"/>
  <c r="D103" i="5"/>
  <c r="D104" i="5"/>
  <c r="D88" i="5"/>
  <c r="D96" i="5"/>
  <c r="D2" i="5"/>
  <c r="E3" i="4"/>
  <c r="E4" i="4"/>
  <c r="E5" i="4"/>
  <c r="E6" i="4"/>
  <c r="E7" i="4"/>
  <c r="E8" i="4"/>
  <c r="E9" i="4"/>
  <c r="E10" i="4"/>
  <c r="E11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30" i="4"/>
  <c r="E59" i="4"/>
  <c r="E60" i="4"/>
  <c r="E61" i="4"/>
  <c r="E62" i="4"/>
  <c r="E63" i="4"/>
  <c r="E64" i="4"/>
  <c r="E2" i="4"/>
  <c r="G26" i="1" l="1"/>
  <c r="K19" i="1" l="1"/>
  <c r="K18" i="1"/>
  <c r="K17" i="1"/>
  <c r="K16" i="1"/>
  <c r="I20" i="1"/>
  <c r="I19" i="1"/>
  <c r="I18" i="1"/>
  <c r="I17" i="1"/>
  <c r="I16" i="1"/>
  <c r="G19" i="1"/>
  <c r="G18" i="1"/>
  <c r="G17" i="1"/>
  <c r="G16" i="1"/>
  <c r="E19" i="1"/>
  <c r="E18" i="1"/>
  <c r="E17" i="1"/>
  <c r="E16" i="1"/>
  <c r="C19" i="1"/>
  <c r="C17" i="1"/>
  <c r="C18" i="1"/>
  <c r="C16" i="1"/>
  <c r="C14" i="1"/>
  <c r="C13" i="1"/>
  <c r="C12" i="1"/>
  <c r="C11" i="1"/>
  <c r="C10" i="1"/>
  <c r="C9" i="1"/>
  <c r="C8" i="1"/>
  <c r="C15" i="1"/>
  <c r="T27" i="1" l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T127" i="1"/>
  <c r="T128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7" i="1"/>
  <c r="T218" i="1"/>
  <c r="T219" i="1"/>
  <c r="T220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63" i="1"/>
  <c r="T264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311" i="1"/>
  <c r="T312" i="1"/>
  <c r="T313" i="1"/>
  <c r="T314" i="1"/>
  <c r="T315" i="1"/>
  <c r="T316" i="1"/>
  <c r="T317" i="1"/>
  <c r="T318" i="1"/>
  <c r="T319" i="1"/>
  <c r="T320" i="1"/>
  <c r="T321" i="1"/>
  <c r="T322" i="1"/>
  <c r="T323" i="1"/>
  <c r="T324" i="1"/>
  <c r="T325" i="1"/>
  <c r="T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26" i="1"/>
  <c r="R26" i="1"/>
  <c r="G301" i="1"/>
  <c r="H301" i="1" s="1"/>
  <c r="S301" i="1" s="1"/>
  <c r="G302" i="1"/>
  <c r="H302" i="1" s="1"/>
  <c r="S302" i="1" s="1"/>
  <c r="G303" i="1"/>
  <c r="H303" i="1" s="1"/>
  <c r="S303" i="1" s="1"/>
  <c r="G304" i="1"/>
  <c r="H304" i="1" s="1"/>
  <c r="S304" i="1" s="1"/>
  <c r="G305" i="1"/>
  <c r="H305" i="1" s="1"/>
  <c r="S305" i="1" s="1"/>
  <c r="G306" i="1"/>
  <c r="H306" i="1" s="1"/>
  <c r="S306" i="1" s="1"/>
  <c r="G307" i="1"/>
  <c r="H307" i="1" s="1"/>
  <c r="S307" i="1" s="1"/>
  <c r="G308" i="1"/>
  <c r="H308" i="1" s="1"/>
  <c r="S308" i="1" s="1"/>
  <c r="G309" i="1"/>
  <c r="H309" i="1" s="1"/>
  <c r="S309" i="1" s="1"/>
  <c r="G310" i="1"/>
  <c r="H310" i="1" s="1"/>
  <c r="S310" i="1" s="1"/>
  <c r="G311" i="1"/>
  <c r="H311" i="1" s="1"/>
  <c r="S311" i="1" s="1"/>
  <c r="G312" i="1"/>
  <c r="H312" i="1" s="1"/>
  <c r="S312" i="1" s="1"/>
  <c r="G313" i="1"/>
  <c r="H313" i="1" s="1"/>
  <c r="S313" i="1" s="1"/>
  <c r="G314" i="1"/>
  <c r="H314" i="1" s="1"/>
  <c r="S314" i="1" s="1"/>
  <c r="G315" i="1"/>
  <c r="H315" i="1" s="1"/>
  <c r="S315" i="1" s="1"/>
  <c r="G316" i="1"/>
  <c r="H316" i="1" s="1"/>
  <c r="S316" i="1" s="1"/>
  <c r="G317" i="1"/>
  <c r="H317" i="1" s="1"/>
  <c r="S317" i="1" s="1"/>
  <c r="G318" i="1"/>
  <c r="H318" i="1" s="1"/>
  <c r="S318" i="1" s="1"/>
  <c r="G319" i="1"/>
  <c r="H319" i="1" s="1"/>
  <c r="S319" i="1" s="1"/>
  <c r="G320" i="1"/>
  <c r="H320" i="1" s="1"/>
  <c r="S320" i="1" s="1"/>
  <c r="G321" i="1"/>
  <c r="H321" i="1" s="1"/>
  <c r="S321" i="1" s="1"/>
  <c r="G322" i="1"/>
  <c r="H322" i="1" s="1"/>
  <c r="S322" i="1" s="1"/>
  <c r="G323" i="1"/>
  <c r="H323" i="1" s="1"/>
  <c r="S323" i="1" s="1"/>
  <c r="G324" i="1"/>
  <c r="H324" i="1" s="1"/>
  <c r="S324" i="1" s="1"/>
  <c r="G325" i="1"/>
  <c r="H325" i="1" s="1"/>
  <c r="S325" i="1" s="1"/>
  <c r="G277" i="1"/>
  <c r="H277" i="1" s="1"/>
  <c r="S277" i="1" s="1"/>
  <c r="G278" i="1"/>
  <c r="H278" i="1" s="1"/>
  <c r="S278" i="1" s="1"/>
  <c r="G279" i="1"/>
  <c r="H279" i="1" s="1"/>
  <c r="S279" i="1" s="1"/>
  <c r="G280" i="1"/>
  <c r="H280" i="1" s="1"/>
  <c r="S280" i="1" s="1"/>
  <c r="G281" i="1"/>
  <c r="H281" i="1" s="1"/>
  <c r="S281" i="1" s="1"/>
  <c r="G282" i="1"/>
  <c r="H282" i="1" s="1"/>
  <c r="S282" i="1" s="1"/>
  <c r="G283" i="1"/>
  <c r="H283" i="1" s="1"/>
  <c r="S283" i="1" s="1"/>
  <c r="G284" i="1"/>
  <c r="H284" i="1" s="1"/>
  <c r="S284" i="1" s="1"/>
  <c r="G285" i="1"/>
  <c r="H285" i="1" s="1"/>
  <c r="S285" i="1" s="1"/>
  <c r="G286" i="1"/>
  <c r="H286" i="1" s="1"/>
  <c r="S286" i="1" s="1"/>
  <c r="G287" i="1"/>
  <c r="H287" i="1" s="1"/>
  <c r="S287" i="1" s="1"/>
  <c r="G288" i="1"/>
  <c r="H288" i="1" s="1"/>
  <c r="S288" i="1" s="1"/>
  <c r="G289" i="1"/>
  <c r="H289" i="1" s="1"/>
  <c r="S289" i="1" s="1"/>
  <c r="G290" i="1"/>
  <c r="H290" i="1" s="1"/>
  <c r="S290" i="1" s="1"/>
  <c r="G291" i="1"/>
  <c r="H291" i="1" s="1"/>
  <c r="S291" i="1" s="1"/>
  <c r="G292" i="1"/>
  <c r="H292" i="1" s="1"/>
  <c r="S292" i="1" s="1"/>
  <c r="G293" i="1"/>
  <c r="H293" i="1" s="1"/>
  <c r="S293" i="1" s="1"/>
  <c r="G294" i="1"/>
  <c r="H294" i="1" s="1"/>
  <c r="S294" i="1" s="1"/>
  <c r="G295" i="1"/>
  <c r="H295" i="1" s="1"/>
  <c r="S295" i="1" s="1"/>
  <c r="G296" i="1"/>
  <c r="H296" i="1" s="1"/>
  <c r="S296" i="1" s="1"/>
  <c r="G297" i="1"/>
  <c r="H297" i="1" s="1"/>
  <c r="S297" i="1" s="1"/>
  <c r="G298" i="1"/>
  <c r="H298" i="1" s="1"/>
  <c r="S298" i="1" s="1"/>
  <c r="G299" i="1"/>
  <c r="H299" i="1" s="1"/>
  <c r="S299" i="1" s="1"/>
  <c r="G300" i="1"/>
  <c r="H300" i="1" s="1"/>
  <c r="S300" i="1" s="1"/>
  <c r="G197" i="1"/>
  <c r="H197" i="1" s="1"/>
  <c r="S197" i="1" s="1"/>
  <c r="G198" i="1"/>
  <c r="H198" i="1" s="1"/>
  <c r="S198" i="1" s="1"/>
  <c r="G199" i="1"/>
  <c r="H199" i="1" s="1"/>
  <c r="S199" i="1" s="1"/>
  <c r="G200" i="1"/>
  <c r="H200" i="1" s="1"/>
  <c r="S200" i="1" s="1"/>
  <c r="G201" i="1"/>
  <c r="H201" i="1" s="1"/>
  <c r="S201" i="1" s="1"/>
  <c r="G202" i="1"/>
  <c r="H202" i="1" s="1"/>
  <c r="S202" i="1" s="1"/>
  <c r="G203" i="1"/>
  <c r="H203" i="1" s="1"/>
  <c r="S203" i="1" s="1"/>
  <c r="G204" i="1"/>
  <c r="H204" i="1" s="1"/>
  <c r="S204" i="1" s="1"/>
  <c r="G205" i="1"/>
  <c r="H205" i="1" s="1"/>
  <c r="S205" i="1" s="1"/>
  <c r="G206" i="1"/>
  <c r="H206" i="1" s="1"/>
  <c r="S206" i="1" s="1"/>
  <c r="G207" i="1"/>
  <c r="H207" i="1" s="1"/>
  <c r="S207" i="1" s="1"/>
  <c r="G208" i="1"/>
  <c r="H208" i="1" s="1"/>
  <c r="S208" i="1" s="1"/>
  <c r="G209" i="1"/>
  <c r="H209" i="1" s="1"/>
  <c r="S209" i="1" s="1"/>
  <c r="G210" i="1"/>
  <c r="H210" i="1" s="1"/>
  <c r="S210" i="1" s="1"/>
  <c r="G211" i="1"/>
  <c r="H211" i="1" s="1"/>
  <c r="S211" i="1" s="1"/>
  <c r="G212" i="1"/>
  <c r="H212" i="1" s="1"/>
  <c r="S212" i="1" s="1"/>
  <c r="G213" i="1"/>
  <c r="H213" i="1" s="1"/>
  <c r="S213" i="1" s="1"/>
  <c r="G214" i="1"/>
  <c r="H214" i="1" s="1"/>
  <c r="S214" i="1" s="1"/>
  <c r="G215" i="1"/>
  <c r="H215" i="1" s="1"/>
  <c r="S215" i="1" s="1"/>
  <c r="G216" i="1"/>
  <c r="H216" i="1" s="1"/>
  <c r="S216" i="1" s="1"/>
  <c r="G217" i="1"/>
  <c r="H217" i="1" s="1"/>
  <c r="S217" i="1" s="1"/>
  <c r="G218" i="1"/>
  <c r="H218" i="1" s="1"/>
  <c r="S218" i="1" s="1"/>
  <c r="G219" i="1"/>
  <c r="H219" i="1" s="1"/>
  <c r="S219" i="1" s="1"/>
  <c r="G220" i="1"/>
  <c r="H220" i="1" s="1"/>
  <c r="S220" i="1" s="1"/>
  <c r="G221" i="1"/>
  <c r="H221" i="1" s="1"/>
  <c r="S221" i="1" s="1"/>
  <c r="G222" i="1"/>
  <c r="H222" i="1" s="1"/>
  <c r="S222" i="1" s="1"/>
  <c r="G223" i="1"/>
  <c r="H223" i="1" s="1"/>
  <c r="S223" i="1" s="1"/>
  <c r="G224" i="1"/>
  <c r="H224" i="1" s="1"/>
  <c r="S224" i="1" s="1"/>
  <c r="G225" i="1"/>
  <c r="H225" i="1" s="1"/>
  <c r="S225" i="1" s="1"/>
  <c r="G226" i="1"/>
  <c r="H226" i="1" s="1"/>
  <c r="S226" i="1" s="1"/>
  <c r="G227" i="1"/>
  <c r="H227" i="1" s="1"/>
  <c r="S227" i="1" s="1"/>
  <c r="G228" i="1"/>
  <c r="H228" i="1" s="1"/>
  <c r="S228" i="1" s="1"/>
  <c r="G229" i="1"/>
  <c r="H229" i="1" s="1"/>
  <c r="S229" i="1" s="1"/>
  <c r="G230" i="1"/>
  <c r="H230" i="1" s="1"/>
  <c r="S230" i="1" s="1"/>
  <c r="G231" i="1"/>
  <c r="H231" i="1" s="1"/>
  <c r="S231" i="1" s="1"/>
  <c r="G232" i="1"/>
  <c r="H232" i="1" s="1"/>
  <c r="S232" i="1" s="1"/>
  <c r="G233" i="1"/>
  <c r="H233" i="1" s="1"/>
  <c r="S233" i="1" s="1"/>
  <c r="G234" i="1"/>
  <c r="H234" i="1" s="1"/>
  <c r="S234" i="1" s="1"/>
  <c r="G235" i="1"/>
  <c r="H235" i="1" s="1"/>
  <c r="S235" i="1" s="1"/>
  <c r="G236" i="1"/>
  <c r="H236" i="1" s="1"/>
  <c r="S236" i="1" s="1"/>
  <c r="G237" i="1"/>
  <c r="H237" i="1" s="1"/>
  <c r="S237" i="1" s="1"/>
  <c r="G238" i="1"/>
  <c r="H238" i="1" s="1"/>
  <c r="S238" i="1" s="1"/>
  <c r="G239" i="1"/>
  <c r="H239" i="1" s="1"/>
  <c r="S239" i="1" s="1"/>
  <c r="G240" i="1"/>
  <c r="H240" i="1" s="1"/>
  <c r="S240" i="1" s="1"/>
  <c r="G241" i="1"/>
  <c r="H241" i="1" s="1"/>
  <c r="S241" i="1" s="1"/>
  <c r="G242" i="1"/>
  <c r="H242" i="1" s="1"/>
  <c r="S242" i="1" s="1"/>
  <c r="G243" i="1"/>
  <c r="H243" i="1" s="1"/>
  <c r="S243" i="1" s="1"/>
  <c r="G244" i="1"/>
  <c r="H244" i="1" s="1"/>
  <c r="S244" i="1" s="1"/>
  <c r="G245" i="1"/>
  <c r="H245" i="1" s="1"/>
  <c r="S245" i="1" s="1"/>
  <c r="G246" i="1"/>
  <c r="H246" i="1" s="1"/>
  <c r="S246" i="1" s="1"/>
  <c r="G247" i="1"/>
  <c r="H247" i="1" s="1"/>
  <c r="S247" i="1" s="1"/>
  <c r="G248" i="1"/>
  <c r="H248" i="1" s="1"/>
  <c r="S248" i="1" s="1"/>
  <c r="G249" i="1"/>
  <c r="H249" i="1" s="1"/>
  <c r="S249" i="1" s="1"/>
  <c r="G250" i="1"/>
  <c r="H250" i="1" s="1"/>
  <c r="S250" i="1" s="1"/>
  <c r="G251" i="1"/>
  <c r="H251" i="1" s="1"/>
  <c r="S251" i="1" s="1"/>
  <c r="G252" i="1"/>
  <c r="H252" i="1" s="1"/>
  <c r="S252" i="1" s="1"/>
  <c r="G253" i="1"/>
  <c r="H253" i="1" s="1"/>
  <c r="S253" i="1" s="1"/>
  <c r="G254" i="1"/>
  <c r="H254" i="1" s="1"/>
  <c r="S254" i="1" s="1"/>
  <c r="G255" i="1"/>
  <c r="H255" i="1" s="1"/>
  <c r="S255" i="1" s="1"/>
  <c r="G256" i="1"/>
  <c r="H256" i="1" s="1"/>
  <c r="S256" i="1" s="1"/>
  <c r="G257" i="1"/>
  <c r="H257" i="1" s="1"/>
  <c r="S257" i="1" s="1"/>
  <c r="G258" i="1"/>
  <c r="H258" i="1" s="1"/>
  <c r="S258" i="1" s="1"/>
  <c r="G259" i="1"/>
  <c r="H259" i="1" s="1"/>
  <c r="S259" i="1" s="1"/>
  <c r="G260" i="1"/>
  <c r="H260" i="1" s="1"/>
  <c r="S260" i="1" s="1"/>
  <c r="G261" i="1"/>
  <c r="H261" i="1" s="1"/>
  <c r="S261" i="1" s="1"/>
  <c r="G262" i="1"/>
  <c r="H262" i="1" s="1"/>
  <c r="S262" i="1" s="1"/>
  <c r="G263" i="1"/>
  <c r="H263" i="1" s="1"/>
  <c r="S263" i="1" s="1"/>
  <c r="G264" i="1"/>
  <c r="H264" i="1" s="1"/>
  <c r="S264" i="1" s="1"/>
  <c r="G265" i="1"/>
  <c r="H265" i="1" s="1"/>
  <c r="S265" i="1" s="1"/>
  <c r="G266" i="1"/>
  <c r="H266" i="1" s="1"/>
  <c r="S266" i="1" s="1"/>
  <c r="G267" i="1"/>
  <c r="H267" i="1" s="1"/>
  <c r="S267" i="1" s="1"/>
  <c r="G268" i="1"/>
  <c r="H268" i="1" s="1"/>
  <c r="S268" i="1" s="1"/>
  <c r="G269" i="1"/>
  <c r="H269" i="1" s="1"/>
  <c r="S269" i="1" s="1"/>
  <c r="G270" i="1"/>
  <c r="H270" i="1" s="1"/>
  <c r="S270" i="1" s="1"/>
  <c r="G271" i="1"/>
  <c r="H271" i="1" s="1"/>
  <c r="S271" i="1" s="1"/>
  <c r="G272" i="1"/>
  <c r="H272" i="1" s="1"/>
  <c r="S272" i="1" s="1"/>
  <c r="G273" i="1"/>
  <c r="H273" i="1" s="1"/>
  <c r="S273" i="1" s="1"/>
  <c r="G274" i="1"/>
  <c r="H274" i="1" s="1"/>
  <c r="S274" i="1" s="1"/>
  <c r="G275" i="1"/>
  <c r="H275" i="1" s="1"/>
  <c r="S275" i="1" s="1"/>
  <c r="G276" i="1"/>
  <c r="H276" i="1" s="1"/>
  <c r="S276" i="1" s="1"/>
  <c r="G27" i="1"/>
  <c r="H27" i="1" s="1"/>
  <c r="S27" i="1" s="1"/>
  <c r="G28" i="1"/>
  <c r="H28" i="1" s="1"/>
  <c r="S28" i="1" s="1"/>
  <c r="G29" i="1"/>
  <c r="H29" i="1" s="1"/>
  <c r="S29" i="1" s="1"/>
  <c r="G30" i="1"/>
  <c r="H30" i="1" s="1"/>
  <c r="S30" i="1" s="1"/>
  <c r="G31" i="1"/>
  <c r="H31" i="1" s="1"/>
  <c r="S31" i="1" s="1"/>
  <c r="G32" i="1"/>
  <c r="H32" i="1" s="1"/>
  <c r="S32" i="1" s="1"/>
  <c r="G33" i="1"/>
  <c r="H33" i="1" s="1"/>
  <c r="S33" i="1" s="1"/>
  <c r="G34" i="1"/>
  <c r="H34" i="1" s="1"/>
  <c r="S34" i="1" s="1"/>
  <c r="G35" i="1"/>
  <c r="H35" i="1" s="1"/>
  <c r="S35" i="1" s="1"/>
  <c r="G36" i="1"/>
  <c r="H36" i="1" s="1"/>
  <c r="S36" i="1" s="1"/>
  <c r="G37" i="1"/>
  <c r="H37" i="1" s="1"/>
  <c r="S37" i="1" s="1"/>
  <c r="G38" i="1"/>
  <c r="H38" i="1" s="1"/>
  <c r="S38" i="1" s="1"/>
  <c r="G39" i="1"/>
  <c r="H39" i="1" s="1"/>
  <c r="S39" i="1" s="1"/>
  <c r="G40" i="1"/>
  <c r="H40" i="1" s="1"/>
  <c r="S40" i="1" s="1"/>
  <c r="G41" i="1"/>
  <c r="H41" i="1" s="1"/>
  <c r="S41" i="1" s="1"/>
  <c r="G42" i="1"/>
  <c r="H42" i="1" s="1"/>
  <c r="S42" i="1" s="1"/>
  <c r="G43" i="1"/>
  <c r="H43" i="1" s="1"/>
  <c r="S43" i="1" s="1"/>
  <c r="G44" i="1"/>
  <c r="H44" i="1" s="1"/>
  <c r="S44" i="1" s="1"/>
  <c r="G45" i="1"/>
  <c r="H45" i="1" s="1"/>
  <c r="S45" i="1" s="1"/>
  <c r="G46" i="1"/>
  <c r="H46" i="1" s="1"/>
  <c r="S46" i="1" s="1"/>
  <c r="G47" i="1"/>
  <c r="H47" i="1" s="1"/>
  <c r="S47" i="1" s="1"/>
  <c r="G48" i="1"/>
  <c r="H48" i="1" s="1"/>
  <c r="S48" i="1" s="1"/>
  <c r="G49" i="1"/>
  <c r="H49" i="1" s="1"/>
  <c r="S49" i="1" s="1"/>
  <c r="G50" i="1"/>
  <c r="H50" i="1" s="1"/>
  <c r="S50" i="1" s="1"/>
  <c r="G51" i="1"/>
  <c r="H51" i="1" s="1"/>
  <c r="S51" i="1" s="1"/>
  <c r="G52" i="1"/>
  <c r="H52" i="1" s="1"/>
  <c r="S52" i="1" s="1"/>
  <c r="G53" i="1"/>
  <c r="H53" i="1" s="1"/>
  <c r="S53" i="1" s="1"/>
  <c r="G54" i="1"/>
  <c r="H54" i="1" s="1"/>
  <c r="S54" i="1" s="1"/>
  <c r="G55" i="1"/>
  <c r="H55" i="1" s="1"/>
  <c r="S55" i="1" s="1"/>
  <c r="G56" i="1"/>
  <c r="H56" i="1" s="1"/>
  <c r="S56" i="1" s="1"/>
  <c r="G57" i="1"/>
  <c r="H57" i="1" s="1"/>
  <c r="S57" i="1" s="1"/>
  <c r="G58" i="1"/>
  <c r="H58" i="1" s="1"/>
  <c r="S58" i="1" s="1"/>
  <c r="G59" i="1"/>
  <c r="H59" i="1" s="1"/>
  <c r="S59" i="1" s="1"/>
  <c r="G60" i="1"/>
  <c r="H60" i="1" s="1"/>
  <c r="S60" i="1" s="1"/>
  <c r="G61" i="1"/>
  <c r="H61" i="1" s="1"/>
  <c r="S61" i="1" s="1"/>
  <c r="G62" i="1"/>
  <c r="H62" i="1" s="1"/>
  <c r="S62" i="1" s="1"/>
  <c r="G63" i="1"/>
  <c r="H63" i="1" s="1"/>
  <c r="S63" i="1" s="1"/>
  <c r="G64" i="1"/>
  <c r="H64" i="1" s="1"/>
  <c r="S64" i="1" s="1"/>
  <c r="G65" i="1"/>
  <c r="H65" i="1" s="1"/>
  <c r="S65" i="1" s="1"/>
  <c r="G66" i="1"/>
  <c r="H66" i="1" s="1"/>
  <c r="S66" i="1" s="1"/>
  <c r="G67" i="1"/>
  <c r="H67" i="1" s="1"/>
  <c r="S67" i="1" s="1"/>
  <c r="G68" i="1"/>
  <c r="H68" i="1" s="1"/>
  <c r="S68" i="1" s="1"/>
  <c r="G69" i="1"/>
  <c r="H69" i="1" s="1"/>
  <c r="S69" i="1" s="1"/>
  <c r="G70" i="1"/>
  <c r="H70" i="1" s="1"/>
  <c r="S70" i="1" s="1"/>
  <c r="G71" i="1"/>
  <c r="H71" i="1" s="1"/>
  <c r="S71" i="1" s="1"/>
  <c r="G72" i="1"/>
  <c r="H72" i="1" s="1"/>
  <c r="S72" i="1" s="1"/>
  <c r="G73" i="1"/>
  <c r="H73" i="1" s="1"/>
  <c r="S73" i="1" s="1"/>
  <c r="G74" i="1"/>
  <c r="H74" i="1" s="1"/>
  <c r="S74" i="1" s="1"/>
  <c r="G75" i="1"/>
  <c r="H75" i="1" s="1"/>
  <c r="S75" i="1" s="1"/>
  <c r="G76" i="1"/>
  <c r="H76" i="1" s="1"/>
  <c r="S76" i="1" s="1"/>
  <c r="G77" i="1"/>
  <c r="H77" i="1" s="1"/>
  <c r="S77" i="1" s="1"/>
  <c r="G78" i="1"/>
  <c r="H78" i="1" s="1"/>
  <c r="S78" i="1" s="1"/>
  <c r="G79" i="1"/>
  <c r="H79" i="1" s="1"/>
  <c r="S79" i="1" s="1"/>
  <c r="G80" i="1"/>
  <c r="H80" i="1" s="1"/>
  <c r="S80" i="1" s="1"/>
  <c r="G81" i="1"/>
  <c r="H81" i="1" s="1"/>
  <c r="S81" i="1" s="1"/>
  <c r="G82" i="1"/>
  <c r="H82" i="1" s="1"/>
  <c r="S82" i="1" s="1"/>
  <c r="G83" i="1"/>
  <c r="H83" i="1" s="1"/>
  <c r="S83" i="1" s="1"/>
  <c r="G84" i="1"/>
  <c r="H84" i="1" s="1"/>
  <c r="S84" i="1" s="1"/>
  <c r="G85" i="1"/>
  <c r="H85" i="1" s="1"/>
  <c r="S85" i="1" s="1"/>
  <c r="G86" i="1"/>
  <c r="H86" i="1" s="1"/>
  <c r="S86" i="1" s="1"/>
  <c r="G87" i="1"/>
  <c r="H87" i="1" s="1"/>
  <c r="S87" i="1" s="1"/>
  <c r="G88" i="1"/>
  <c r="H88" i="1" s="1"/>
  <c r="S88" i="1" s="1"/>
  <c r="G89" i="1"/>
  <c r="H89" i="1" s="1"/>
  <c r="S89" i="1" s="1"/>
  <c r="G90" i="1"/>
  <c r="H90" i="1" s="1"/>
  <c r="S90" i="1" s="1"/>
  <c r="G91" i="1"/>
  <c r="H91" i="1" s="1"/>
  <c r="S91" i="1" s="1"/>
  <c r="G92" i="1"/>
  <c r="H92" i="1" s="1"/>
  <c r="S92" i="1" s="1"/>
  <c r="G93" i="1"/>
  <c r="H93" i="1" s="1"/>
  <c r="S93" i="1" s="1"/>
  <c r="G94" i="1"/>
  <c r="H94" i="1" s="1"/>
  <c r="S94" i="1" s="1"/>
  <c r="G95" i="1"/>
  <c r="H95" i="1" s="1"/>
  <c r="S95" i="1" s="1"/>
  <c r="G96" i="1"/>
  <c r="H96" i="1" s="1"/>
  <c r="S96" i="1" s="1"/>
  <c r="G97" i="1"/>
  <c r="H97" i="1" s="1"/>
  <c r="S97" i="1" s="1"/>
  <c r="G98" i="1"/>
  <c r="H98" i="1" s="1"/>
  <c r="S98" i="1" s="1"/>
  <c r="G99" i="1"/>
  <c r="H99" i="1" s="1"/>
  <c r="S99" i="1" s="1"/>
  <c r="G100" i="1"/>
  <c r="H100" i="1" s="1"/>
  <c r="S100" i="1" s="1"/>
  <c r="G101" i="1"/>
  <c r="H101" i="1" s="1"/>
  <c r="S101" i="1" s="1"/>
  <c r="G102" i="1"/>
  <c r="H102" i="1" s="1"/>
  <c r="S102" i="1" s="1"/>
  <c r="G103" i="1"/>
  <c r="H103" i="1" s="1"/>
  <c r="S103" i="1" s="1"/>
  <c r="G104" i="1"/>
  <c r="H104" i="1" s="1"/>
  <c r="S104" i="1" s="1"/>
  <c r="G105" i="1"/>
  <c r="H105" i="1" s="1"/>
  <c r="S105" i="1" s="1"/>
  <c r="G106" i="1"/>
  <c r="H106" i="1" s="1"/>
  <c r="S106" i="1" s="1"/>
  <c r="G107" i="1"/>
  <c r="H107" i="1" s="1"/>
  <c r="S107" i="1" s="1"/>
  <c r="G108" i="1"/>
  <c r="H108" i="1" s="1"/>
  <c r="S108" i="1" s="1"/>
  <c r="G109" i="1"/>
  <c r="H109" i="1" s="1"/>
  <c r="S109" i="1" s="1"/>
  <c r="G110" i="1"/>
  <c r="H110" i="1" s="1"/>
  <c r="S110" i="1" s="1"/>
  <c r="G111" i="1"/>
  <c r="H111" i="1" s="1"/>
  <c r="S111" i="1" s="1"/>
  <c r="G112" i="1"/>
  <c r="H112" i="1" s="1"/>
  <c r="S112" i="1" s="1"/>
  <c r="G113" i="1"/>
  <c r="H113" i="1" s="1"/>
  <c r="S113" i="1" s="1"/>
  <c r="G114" i="1"/>
  <c r="H114" i="1" s="1"/>
  <c r="S114" i="1" s="1"/>
  <c r="G115" i="1"/>
  <c r="H115" i="1" s="1"/>
  <c r="S115" i="1" s="1"/>
  <c r="G116" i="1"/>
  <c r="H116" i="1" s="1"/>
  <c r="S116" i="1" s="1"/>
  <c r="G117" i="1"/>
  <c r="H117" i="1" s="1"/>
  <c r="S117" i="1" s="1"/>
  <c r="G118" i="1"/>
  <c r="H118" i="1" s="1"/>
  <c r="S118" i="1" s="1"/>
  <c r="G119" i="1"/>
  <c r="H119" i="1" s="1"/>
  <c r="S119" i="1" s="1"/>
  <c r="G120" i="1"/>
  <c r="H120" i="1" s="1"/>
  <c r="S120" i="1" s="1"/>
  <c r="G121" i="1"/>
  <c r="H121" i="1" s="1"/>
  <c r="S121" i="1" s="1"/>
  <c r="G122" i="1"/>
  <c r="H122" i="1" s="1"/>
  <c r="S122" i="1" s="1"/>
  <c r="G123" i="1"/>
  <c r="H123" i="1" s="1"/>
  <c r="S123" i="1" s="1"/>
  <c r="G124" i="1"/>
  <c r="H124" i="1" s="1"/>
  <c r="S124" i="1" s="1"/>
  <c r="G125" i="1"/>
  <c r="H125" i="1" s="1"/>
  <c r="S125" i="1" s="1"/>
  <c r="G126" i="1"/>
  <c r="H126" i="1" s="1"/>
  <c r="S126" i="1" s="1"/>
  <c r="G127" i="1"/>
  <c r="H127" i="1" s="1"/>
  <c r="S127" i="1" s="1"/>
  <c r="G128" i="1"/>
  <c r="H128" i="1" s="1"/>
  <c r="S128" i="1" s="1"/>
  <c r="G129" i="1"/>
  <c r="H129" i="1" s="1"/>
  <c r="S129" i="1" s="1"/>
  <c r="G130" i="1"/>
  <c r="H130" i="1" s="1"/>
  <c r="S130" i="1" s="1"/>
  <c r="G131" i="1"/>
  <c r="H131" i="1" s="1"/>
  <c r="S131" i="1" s="1"/>
  <c r="G132" i="1"/>
  <c r="H132" i="1" s="1"/>
  <c r="S132" i="1" s="1"/>
  <c r="G133" i="1"/>
  <c r="H133" i="1" s="1"/>
  <c r="S133" i="1" s="1"/>
  <c r="G134" i="1"/>
  <c r="H134" i="1" s="1"/>
  <c r="S134" i="1" s="1"/>
  <c r="G135" i="1"/>
  <c r="H135" i="1" s="1"/>
  <c r="S135" i="1" s="1"/>
  <c r="G136" i="1"/>
  <c r="H136" i="1" s="1"/>
  <c r="S136" i="1" s="1"/>
  <c r="G137" i="1"/>
  <c r="H137" i="1" s="1"/>
  <c r="S137" i="1" s="1"/>
  <c r="G138" i="1"/>
  <c r="H138" i="1" s="1"/>
  <c r="S138" i="1" s="1"/>
  <c r="G139" i="1"/>
  <c r="H139" i="1" s="1"/>
  <c r="S139" i="1" s="1"/>
  <c r="G140" i="1"/>
  <c r="H140" i="1" s="1"/>
  <c r="S140" i="1" s="1"/>
  <c r="G141" i="1"/>
  <c r="H141" i="1" s="1"/>
  <c r="S141" i="1" s="1"/>
  <c r="G142" i="1"/>
  <c r="H142" i="1" s="1"/>
  <c r="S142" i="1" s="1"/>
  <c r="G143" i="1"/>
  <c r="H143" i="1" s="1"/>
  <c r="S143" i="1" s="1"/>
  <c r="G144" i="1"/>
  <c r="H144" i="1" s="1"/>
  <c r="S144" i="1" s="1"/>
  <c r="G145" i="1"/>
  <c r="H145" i="1" s="1"/>
  <c r="S145" i="1" s="1"/>
  <c r="G146" i="1"/>
  <c r="H146" i="1" s="1"/>
  <c r="S146" i="1" s="1"/>
  <c r="G147" i="1"/>
  <c r="H147" i="1" s="1"/>
  <c r="S147" i="1" s="1"/>
  <c r="G148" i="1"/>
  <c r="H148" i="1" s="1"/>
  <c r="S148" i="1" s="1"/>
  <c r="G149" i="1"/>
  <c r="H149" i="1" s="1"/>
  <c r="S149" i="1" s="1"/>
  <c r="G150" i="1"/>
  <c r="H150" i="1" s="1"/>
  <c r="S150" i="1" s="1"/>
  <c r="G151" i="1"/>
  <c r="H151" i="1" s="1"/>
  <c r="S151" i="1" s="1"/>
  <c r="G152" i="1"/>
  <c r="H152" i="1" s="1"/>
  <c r="S152" i="1" s="1"/>
  <c r="G153" i="1"/>
  <c r="H153" i="1" s="1"/>
  <c r="S153" i="1" s="1"/>
  <c r="G154" i="1"/>
  <c r="H154" i="1" s="1"/>
  <c r="S154" i="1" s="1"/>
  <c r="G155" i="1"/>
  <c r="H155" i="1" s="1"/>
  <c r="S155" i="1" s="1"/>
  <c r="G156" i="1"/>
  <c r="H156" i="1" s="1"/>
  <c r="S156" i="1" s="1"/>
  <c r="G157" i="1"/>
  <c r="H157" i="1" s="1"/>
  <c r="S157" i="1" s="1"/>
  <c r="G158" i="1"/>
  <c r="H158" i="1" s="1"/>
  <c r="S158" i="1" s="1"/>
  <c r="G159" i="1"/>
  <c r="H159" i="1" s="1"/>
  <c r="S159" i="1" s="1"/>
  <c r="G160" i="1"/>
  <c r="H160" i="1" s="1"/>
  <c r="S160" i="1" s="1"/>
  <c r="G161" i="1"/>
  <c r="H161" i="1" s="1"/>
  <c r="S161" i="1" s="1"/>
  <c r="G162" i="1"/>
  <c r="H162" i="1" s="1"/>
  <c r="S162" i="1" s="1"/>
  <c r="G163" i="1"/>
  <c r="H163" i="1" s="1"/>
  <c r="S163" i="1" s="1"/>
  <c r="G164" i="1"/>
  <c r="H164" i="1" s="1"/>
  <c r="S164" i="1" s="1"/>
  <c r="G165" i="1"/>
  <c r="H165" i="1" s="1"/>
  <c r="S165" i="1" s="1"/>
  <c r="G166" i="1"/>
  <c r="H166" i="1" s="1"/>
  <c r="S166" i="1" s="1"/>
  <c r="G167" i="1"/>
  <c r="H167" i="1" s="1"/>
  <c r="S167" i="1" s="1"/>
  <c r="G168" i="1"/>
  <c r="H168" i="1" s="1"/>
  <c r="S168" i="1" s="1"/>
  <c r="G169" i="1"/>
  <c r="H169" i="1" s="1"/>
  <c r="S169" i="1" s="1"/>
  <c r="G170" i="1"/>
  <c r="H170" i="1" s="1"/>
  <c r="S170" i="1" s="1"/>
  <c r="G171" i="1"/>
  <c r="H171" i="1" s="1"/>
  <c r="S171" i="1" s="1"/>
  <c r="G172" i="1"/>
  <c r="H172" i="1" s="1"/>
  <c r="S172" i="1" s="1"/>
  <c r="G173" i="1"/>
  <c r="H173" i="1" s="1"/>
  <c r="S173" i="1" s="1"/>
  <c r="G174" i="1"/>
  <c r="H174" i="1" s="1"/>
  <c r="S174" i="1" s="1"/>
  <c r="G175" i="1"/>
  <c r="H175" i="1" s="1"/>
  <c r="S175" i="1" s="1"/>
  <c r="G176" i="1"/>
  <c r="H176" i="1" s="1"/>
  <c r="S176" i="1" s="1"/>
  <c r="G177" i="1"/>
  <c r="H177" i="1" s="1"/>
  <c r="S177" i="1" s="1"/>
  <c r="G178" i="1"/>
  <c r="H178" i="1" s="1"/>
  <c r="S178" i="1" s="1"/>
  <c r="G179" i="1"/>
  <c r="H179" i="1" s="1"/>
  <c r="S179" i="1" s="1"/>
  <c r="G180" i="1"/>
  <c r="H180" i="1" s="1"/>
  <c r="S180" i="1" s="1"/>
  <c r="G181" i="1"/>
  <c r="H181" i="1" s="1"/>
  <c r="S181" i="1" s="1"/>
  <c r="G182" i="1"/>
  <c r="H182" i="1" s="1"/>
  <c r="S182" i="1" s="1"/>
  <c r="G183" i="1"/>
  <c r="H183" i="1" s="1"/>
  <c r="S183" i="1" s="1"/>
  <c r="G184" i="1"/>
  <c r="H184" i="1" s="1"/>
  <c r="S184" i="1" s="1"/>
  <c r="G185" i="1"/>
  <c r="H185" i="1" s="1"/>
  <c r="S185" i="1" s="1"/>
  <c r="G186" i="1"/>
  <c r="H186" i="1" s="1"/>
  <c r="S186" i="1" s="1"/>
  <c r="G187" i="1"/>
  <c r="H187" i="1" s="1"/>
  <c r="S187" i="1" s="1"/>
  <c r="G188" i="1"/>
  <c r="H188" i="1" s="1"/>
  <c r="S188" i="1" s="1"/>
  <c r="G189" i="1"/>
  <c r="H189" i="1" s="1"/>
  <c r="S189" i="1" s="1"/>
  <c r="G190" i="1"/>
  <c r="H190" i="1" s="1"/>
  <c r="S190" i="1" s="1"/>
  <c r="G191" i="1"/>
  <c r="H191" i="1" s="1"/>
  <c r="S191" i="1" s="1"/>
  <c r="G192" i="1"/>
  <c r="H192" i="1" s="1"/>
  <c r="S192" i="1" s="1"/>
  <c r="G193" i="1"/>
  <c r="H193" i="1" s="1"/>
  <c r="S193" i="1" s="1"/>
  <c r="G194" i="1"/>
  <c r="H194" i="1" s="1"/>
  <c r="S194" i="1" s="1"/>
  <c r="G195" i="1"/>
  <c r="H195" i="1" s="1"/>
  <c r="S195" i="1" s="1"/>
  <c r="G196" i="1"/>
  <c r="H196" i="1" s="1"/>
  <c r="S196" i="1" s="1"/>
  <c r="H23" i="1"/>
  <c r="G24" i="1"/>
  <c r="G25" i="1"/>
  <c r="H26" i="1" l="1"/>
  <c r="S26" i="1" s="1"/>
  <c r="C7" i="1" l="1"/>
  <c r="H24" i="1" l="1"/>
  <c r="H25" i="1"/>
</calcChain>
</file>

<file path=xl/sharedStrings.xml><?xml version="1.0" encoding="utf-8"?>
<sst xmlns="http://schemas.openxmlformats.org/spreadsheetml/2006/main" count="1000" uniqueCount="550">
  <si>
    <t>中文姓名</t>
    <phoneticPr fontId="1" type="noConversion"/>
  </si>
  <si>
    <t>出生日期</t>
    <phoneticPr fontId="1" type="noConversion"/>
  </si>
  <si>
    <t>年齡</t>
    <phoneticPr fontId="1" type="noConversion"/>
  </si>
  <si>
    <t>年齡組別</t>
    <phoneticPr fontId="1" type="noConversion"/>
  </si>
  <si>
    <t>田項報名</t>
    <phoneticPr fontId="1" type="noConversion"/>
  </si>
  <si>
    <t>徑項報名</t>
    <phoneticPr fontId="1" type="noConversion"/>
  </si>
  <si>
    <t>中</t>
    <phoneticPr fontId="1" type="noConversion"/>
  </si>
  <si>
    <t>立定跳遠</t>
  </si>
  <si>
    <t>跳遠</t>
  </si>
  <si>
    <t>跳高</t>
  </si>
  <si>
    <t>擲網球</t>
  </si>
  <si>
    <t>擲壘球</t>
    <phoneticPr fontId="1" type="noConversion"/>
  </si>
  <si>
    <t>推鉛球</t>
  </si>
  <si>
    <r>
      <t>25</t>
    </r>
    <r>
      <rPr>
        <sz val="11"/>
        <color theme="1"/>
        <rFont val="標楷體"/>
        <family val="4"/>
        <charset val="136"/>
      </rPr>
      <t>米</t>
    </r>
  </si>
  <si>
    <r>
      <t>100</t>
    </r>
    <r>
      <rPr>
        <sz val="11"/>
        <color theme="1"/>
        <rFont val="標楷體"/>
        <family val="4"/>
        <charset val="136"/>
      </rPr>
      <t>米</t>
    </r>
  </si>
  <si>
    <r>
      <t>400</t>
    </r>
    <r>
      <rPr>
        <sz val="11"/>
        <color theme="1"/>
        <rFont val="標楷體"/>
        <family val="4"/>
        <charset val="136"/>
      </rPr>
      <t>米</t>
    </r>
  </si>
  <si>
    <r>
      <t>800</t>
    </r>
    <r>
      <rPr>
        <sz val="11"/>
        <color theme="1"/>
        <rFont val="標楷體"/>
        <family val="4"/>
        <charset val="136"/>
      </rPr>
      <t>米</t>
    </r>
  </si>
  <si>
    <r>
      <t>1500</t>
    </r>
    <r>
      <rPr>
        <sz val="11"/>
        <color theme="1"/>
        <rFont val="標楷體"/>
        <family val="4"/>
        <charset val="136"/>
      </rPr>
      <t>米</t>
    </r>
  </si>
  <si>
    <r>
      <t>200</t>
    </r>
    <r>
      <rPr>
        <sz val="11"/>
        <color theme="1"/>
        <rFont val="標楷體"/>
        <family val="4"/>
        <charset val="136"/>
      </rPr>
      <t>米</t>
    </r>
  </si>
  <si>
    <r>
      <t>4x100</t>
    </r>
    <r>
      <rPr>
        <sz val="11"/>
        <color rgb="FF000000"/>
        <rFont val="標楷體"/>
        <family val="4"/>
        <charset val="136"/>
      </rPr>
      <t>米接力賽</t>
    </r>
  </si>
  <si>
    <t>運動員</t>
    <phoneticPr fontId="1" type="noConversion"/>
  </si>
  <si>
    <t>運動員</t>
    <phoneticPr fontId="1" type="noConversion"/>
  </si>
  <si>
    <t>融合伙伴</t>
    <phoneticPr fontId="1" type="noConversion"/>
  </si>
  <si>
    <t>申報成績 
輸入格式(MM:SS.00)</t>
    <phoneticPr fontId="1" type="noConversion"/>
  </si>
  <si>
    <t>申報成績 
輸入格式(MM:SS.00)</t>
    <phoneticPr fontId="1" type="noConversion"/>
  </si>
  <si>
    <t>接力報名1</t>
    <phoneticPr fontId="1" type="noConversion"/>
  </si>
  <si>
    <t>接力隊伍名稱</t>
    <phoneticPr fontId="1" type="noConversion"/>
  </si>
  <si>
    <t>代號</t>
  </si>
  <si>
    <t>機構名稱(中)</t>
  </si>
  <si>
    <t>機構名稱︰</t>
    <phoneticPr fontId="1" type="noConversion"/>
  </si>
  <si>
    <t>融合伙伴人數︰</t>
    <phoneticPr fontId="1" type="noConversion"/>
  </si>
  <si>
    <t>運動員/融合伙伴</t>
    <phoneticPr fontId="1" type="noConversion"/>
  </si>
  <si>
    <t>性別</t>
    <phoneticPr fontId="1" type="noConversion"/>
  </si>
  <si>
    <t>性別</t>
    <phoneticPr fontId="1" type="noConversion"/>
  </si>
  <si>
    <t>男</t>
    <phoneticPr fontId="1" type="noConversion"/>
  </si>
  <si>
    <t>女</t>
    <phoneticPr fontId="1" type="noConversion"/>
  </si>
  <si>
    <t>立定跳遠︰</t>
    <phoneticPr fontId="1" type="noConversion"/>
  </si>
  <si>
    <t>跳遠︰</t>
    <phoneticPr fontId="1" type="noConversion"/>
  </si>
  <si>
    <t>50米︰</t>
    <phoneticPr fontId="1" type="noConversion"/>
  </si>
  <si>
    <t>100米︰</t>
    <phoneticPr fontId="1" type="noConversion"/>
  </si>
  <si>
    <t>200米︰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</si>
  <si>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</si>
  <si>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</si>
  <si>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</si>
  <si>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</si>
  <si>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區分︰</t>
    <phoneticPr fontId="1" type="noConversion"/>
  </si>
  <si>
    <t>第</t>
    <phoneticPr fontId="1" type="noConversion"/>
  </si>
  <si>
    <t>區</t>
    <phoneticPr fontId="1" type="noConversion"/>
  </si>
  <si>
    <t>區分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</si>
  <si>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</si>
  <si>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</si>
  <si>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</si>
  <si>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年齡計算日期</t>
    <phoneticPr fontId="1" type="noConversion"/>
  </si>
  <si>
    <t>接力隊伍1名稱</t>
    <phoneticPr fontId="1" type="noConversion"/>
  </si>
  <si>
    <t>申報成績 
輸入格式(以米為單位)</t>
    <phoneticPr fontId="1" type="noConversion"/>
  </si>
  <si>
    <r>
      <t>融合</t>
    </r>
    <r>
      <rPr>
        <sz val="11"/>
        <color rgb="FF000000"/>
        <rFont val="Arial Narrow"/>
        <family val="2"/>
      </rPr>
      <t>4x100</t>
    </r>
    <r>
      <rPr>
        <sz val="11"/>
        <color rgb="FF000000"/>
        <rFont val="標楷體"/>
        <family val="4"/>
        <charset val="136"/>
      </rPr>
      <t>米接力賽</t>
    </r>
    <phoneticPr fontId="1" type="noConversion"/>
  </si>
  <si>
    <t>男︰</t>
    <phoneticPr fontId="1" type="noConversion"/>
  </si>
  <si>
    <t>女︰</t>
    <phoneticPr fontId="1" type="noConversion"/>
  </si>
  <si>
    <t>輪椅</t>
    <phoneticPr fontId="1" type="noConversion"/>
  </si>
  <si>
    <t>要</t>
    <phoneticPr fontId="1" type="noConversion"/>
  </si>
  <si>
    <t>不要</t>
    <phoneticPr fontId="1" type="noConversion"/>
  </si>
  <si>
    <t>輪椅</t>
    <phoneticPr fontId="1" type="noConversion"/>
  </si>
  <si>
    <t>程度</t>
    <phoneticPr fontId="1" type="noConversion"/>
  </si>
  <si>
    <t>輕度︰</t>
    <phoneticPr fontId="1" type="noConversion"/>
  </si>
  <si>
    <t>運動員總人數︰</t>
    <phoneticPr fontId="1" type="noConversion"/>
  </si>
  <si>
    <t>中度︰</t>
    <phoneticPr fontId="1" type="noConversion"/>
  </si>
  <si>
    <t>嚴重︰</t>
    <phoneticPr fontId="1" type="noConversion"/>
  </si>
  <si>
    <t>推鉛球︰</t>
    <phoneticPr fontId="1" type="noConversion"/>
  </si>
  <si>
    <t>4x100 米接力賽︰</t>
    <phoneticPr fontId="1" type="noConversion"/>
  </si>
  <si>
    <t>輪椅︰</t>
    <phoneticPr fontId="1" type="noConversion"/>
  </si>
  <si>
    <t>可報名人數︰</t>
    <phoneticPr fontId="1" type="noConversion"/>
  </si>
  <si>
    <t>機構代號︰</t>
    <phoneticPr fontId="1" type="noConversion"/>
  </si>
  <si>
    <t>運動員</t>
  </si>
  <si>
    <t>男</t>
  </si>
  <si>
    <t>要</t>
  </si>
  <si>
    <t>女</t>
  </si>
  <si>
    <t>不要</t>
  </si>
  <si>
    <t>融合伙伴</t>
  </si>
  <si>
    <t>50米</t>
  </si>
  <si>
    <t>融合4x100米接力賽</t>
  </si>
  <si>
    <t>A</t>
  </si>
  <si>
    <t>B</t>
  </si>
  <si>
    <t>輕</t>
  </si>
  <si>
    <t>中</t>
  </si>
  <si>
    <t>100米</t>
  </si>
  <si>
    <t>4x100米接力賽</t>
  </si>
  <si>
    <t>擲壘球</t>
  </si>
  <si>
    <t>私人機構 / 學校或社署資助</t>
    <phoneticPr fontId="1" type="noConversion"/>
  </si>
  <si>
    <t>APC</t>
    <phoneticPr fontId="14" type="noConversion"/>
  </si>
  <si>
    <t>奧柏學校</t>
    <phoneticPr fontId="14" type="noConversion"/>
  </si>
  <si>
    <t>其他:私立學校</t>
  </si>
  <si>
    <r>
      <rPr>
        <sz val="12"/>
        <color indexed="8"/>
        <rFont val="新細明體"/>
        <family val="1"/>
        <charset val="136"/>
      </rPr>
      <t>香港耀能協會羅怡基紀念學校</t>
    </r>
    <phoneticPr fontId="14" type="noConversion"/>
  </si>
  <si>
    <t>教育局資助</t>
  </si>
  <si>
    <r>
      <rPr>
        <sz val="12"/>
        <color indexed="8"/>
        <rFont val="新細明體"/>
        <family val="1"/>
        <charset val="136"/>
      </rPr>
      <t>明愛樂薈牽</t>
    </r>
    <phoneticPr fontId="14" type="noConversion"/>
  </si>
  <si>
    <t>CLB</t>
    <phoneticPr fontId="14" type="noConversion"/>
  </si>
  <si>
    <r>
      <rPr>
        <sz val="12"/>
        <color indexed="8"/>
        <rFont val="新細明體"/>
        <family val="1"/>
        <charset val="136"/>
      </rPr>
      <t>佛教志蓮中學</t>
    </r>
    <phoneticPr fontId="14" type="noConversion"/>
  </si>
  <si>
    <t>明愛樂務綜合職業訓練中心</t>
    <phoneticPr fontId="14" type="noConversion"/>
  </si>
  <si>
    <t>CLP</t>
    <phoneticPr fontId="14" type="noConversion"/>
  </si>
  <si>
    <r>
      <rPr>
        <sz val="12"/>
        <color indexed="8"/>
        <rFont val="新細明體"/>
        <family val="1"/>
        <charset val="136"/>
      </rPr>
      <t>炮台山循道衛理中學</t>
    </r>
  </si>
  <si>
    <t>其他:學校</t>
  </si>
  <si>
    <r>
      <rPr>
        <sz val="12"/>
        <color indexed="8"/>
        <rFont val="新細明體"/>
        <family val="1"/>
        <charset val="136"/>
      </rPr>
      <t>香港青草音符關愛有限公司</t>
    </r>
    <phoneticPr fontId="14" type="noConversion"/>
  </si>
  <si>
    <r>
      <rPr>
        <sz val="12"/>
        <color indexed="8"/>
        <rFont val="新細明體"/>
        <family val="1"/>
        <charset val="136"/>
      </rPr>
      <t>匡智地區支援中心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新細明體"/>
        <family val="1"/>
        <charset val="136"/>
      </rPr>
      <t>觀塘西</t>
    </r>
    <r>
      <rPr>
        <sz val="12"/>
        <color indexed="8"/>
        <rFont val="Times New Roman"/>
        <family val="1"/>
      </rPr>
      <t>)</t>
    </r>
    <phoneticPr fontId="14" type="noConversion"/>
  </si>
  <si>
    <t>HKS</t>
    <phoneticPr fontId="14" type="noConversion"/>
  </si>
  <si>
    <r>
      <rPr>
        <sz val="12"/>
        <color indexed="8"/>
        <rFont val="新細明體"/>
        <family val="1"/>
        <charset val="136"/>
      </rPr>
      <t>基督教中國佈道會聖道學校</t>
    </r>
    <phoneticPr fontId="14" type="noConversion"/>
  </si>
  <si>
    <t>IDE</t>
    <phoneticPr fontId="14" type="noConversion"/>
  </si>
  <si>
    <r>
      <rPr>
        <sz val="12"/>
        <color indexed="8"/>
        <rFont val="新細明體"/>
        <family val="1"/>
        <charset val="136"/>
      </rPr>
      <t>勵智協進會有限公司</t>
    </r>
    <phoneticPr fontId="14" type="noConversion"/>
  </si>
  <si>
    <t>其他:家長自助組織</t>
  </si>
  <si>
    <r>
      <rPr>
        <sz val="12"/>
        <color indexed="8"/>
        <rFont val="新細明體"/>
        <family val="1"/>
        <charset val="136"/>
      </rPr>
      <t>中華基督教會望覺堂啟愛學校</t>
    </r>
  </si>
  <si>
    <r>
      <rPr>
        <sz val="12"/>
        <color indexed="8"/>
        <rFont val="新細明體"/>
        <family val="1"/>
        <charset val="136"/>
      </rPr>
      <t>職業訓練局展亮技能發展中心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新細明體"/>
        <family val="1"/>
        <charset val="136"/>
      </rPr>
      <t>觀塘</t>
    </r>
    <r>
      <rPr>
        <sz val="12"/>
        <color indexed="8"/>
        <rFont val="Times New Roman"/>
        <family val="1"/>
      </rPr>
      <t>)</t>
    </r>
    <phoneticPr fontId="14" type="noConversion"/>
  </si>
  <si>
    <t>LCA</t>
    <phoneticPr fontId="14" type="noConversion"/>
  </si>
  <si>
    <t>LFS</t>
    <phoneticPr fontId="14" type="noConversion"/>
  </si>
  <si>
    <r>
      <rPr>
        <sz val="12"/>
        <color indexed="8"/>
        <rFont val="新細明體"/>
        <family val="1"/>
        <charset val="136"/>
      </rPr>
      <t>保良局羅氏信託學校</t>
    </r>
    <phoneticPr fontId="14" type="noConversion"/>
  </si>
  <si>
    <r>
      <rPr>
        <sz val="12"/>
        <color indexed="8"/>
        <rFont val="新細明體"/>
        <family val="1"/>
        <charset val="136"/>
      </rPr>
      <t>明愛樂進學校</t>
    </r>
    <phoneticPr fontId="14" type="noConversion"/>
  </si>
  <si>
    <t>LPC</t>
    <phoneticPr fontId="14" type="noConversion"/>
  </si>
  <si>
    <r>
      <rPr>
        <sz val="12"/>
        <color indexed="8"/>
        <rFont val="新細明體"/>
        <family val="1"/>
        <charset val="136"/>
      </rPr>
      <t>三水同鄉會劉本章學校</t>
    </r>
  </si>
  <si>
    <t>LPH</t>
    <phoneticPr fontId="14" type="noConversion"/>
  </si>
  <si>
    <r>
      <rPr>
        <sz val="12"/>
        <color indexed="8"/>
        <rFont val="新細明體"/>
        <family val="1"/>
        <charset val="136"/>
      </rPr>
      <t>基督教懷智服務處朗藝坊及朗屏宿舍</t>
    </r>
    <phoneticPr fontId="14" type="noConversion"/>
  </si>
  <si>
    <t>其他:中心及宿舍</t>
  </si>
  <si>
    <t>MRS</t>
    <phoneticPr fontId="14" type="noConversion"/>
  </si>
  <si>
    <r>
      <rPr>
        <sz val="12"/>
        <color indexed="8"/>
        <rFont val="新細明體"/>
        <family val="1"/>
        <charset val="136"/>
      </rPr>
      <t>香港基督教服務處安華日間展能中心</t>
    </r>
  </si>
  <si>
    <t>PKS</t>
    <phoneticPr fontId="14" type="noConversion"/>
  </si>
  <si>
    <r>
      <rPr>
        <sz val="12"/>
        <color indexed="8"/>
        <rFont val="新細明體"/>
        <family val="1"/>
        <charset val="136"/>
      </rPr>
      <t>香海正覺蓮社佛教普光學校</t>
    </r>
    <phoneticPr fontId="14" type="noConversion"/>
  </si>
  <si>
    <t>學前弱能兒童家長會(大埔北區)</t>
    <phoneticPr fontId="14" type="noConversion"/>
  </si>
  <si>
    <t>其他:自助組織</t>
  </si>
  <si>
    <r>
      <rPr>
        <sz val="12"/>
        <color indexed="8"/>
        <rFont val="新細明體"/>
        <family val="1"/>
        <charset val="136"/>
      </rPr>
      <t>路德會救主學校</t>
    </r>
    <phoneticPr fontId="14" type="noConversion"/>
  </si>
  <si>
    <t>SPS</t>
    <phoneticPr fontId="14" type="noConversion"/>
  </si>
  <si>
    <t>SSC</t>
    <phoneticPr fontId="14" type="noConversion"/>
  </si>
  <si>
    <t>汛寶體藝有限公司</t>
    <phoneticPr fontId="14" type="noConversion"/>
  </si>
  <si>
    <t>其他:私人公司</t>
  </si>
  <si>
    <t>SSS</t>
    <phoneticPr fontId="14" type="noConversion"/>
  </si>
  <si>
    <r>
      <rPr>
        <sz val="12"/>
        <color indexed="8"/>
        <rFont val="新細明體"/>
        <family val="1"/>
        <charset val="136"/>
      </rPr>
      <t>基督教靈實協會靈實恩光學校</t>
    </r>
    <phoneticPr fontId="14" type="noConversion"/>
  </si>
  <si>
    <t>STC</t>
    <phoneticPr fontId="14" type="noConversion"/>
  </si>
  <si>
    <t>香港心理衞生會順天中心</t>
    <phoneticPr fontId="14" type="noConversion"/>
  </si>
  <si>
    <t>SWK</t>
    <phoneticPr fontId="14" type="noConversion"/>
  </si>
  <si>
    <r>
      <rPr>
        <sz val="12"/>
        <color indexed="8"/>
        <rFont val="新細明體"/>
        <family val="1"/>
        <charset val="136"/>
      </rPr>
      <t>香港耀能協會石圍角家長資源中心</t>
    </r>
  </si>
  <si>
    <t>SWS</t>
    <phoneticPr fontId="14" type="noConversion"/>
  </si>
  <si>
    <r>
      <rPr>
        <sz val="12"/>
        <color indexed="8"/>
        <rFont val="新細明體"/>
        <family val="1"/>
        <charset val="136"/>
      </rPr>
      <t>救世軍石湖學校</t>
    </r>
  </si>
  <si>
    <t>TLK</t>
    <phoneticPr fontId="14" type="noConversion"/>
  </si>
  <si>
    <t>TLM</t>
    <phoneticPr fontId="14" type="noConversion"/>
  </si>
  <si>
    <t>TMM</t>
    <phoneticPr fontId="14" type="noConversion"/>
  </si>
  <si>
    <r>
      <rPr>
        <sz val="12"/>
        <color indexed="8"/>
        <rFont val="新細明體"/>
        <family val="1"/>
        <charset val="136"/>
      </rPr>
      <t>匡智屯門晨崗學校</t>
    </r>
  </si>
  <si>
    <r>
      <rPr>
        <sz val="12"/>
        <color indexed="8"/>
        <rFont val="新細明體"/>
        <family val="1"/>
        <charset val="136"/>
      </rPr>
      <t>救世軍德田社區展能服務</t>
    </r>
    <phoneticPr fontId="14" type="noConversion"/>
  </si>
  <si>
    <t>TTS</t>
    <phoneticPr fontId="14" type="noConversion"/>
  </si>
  <si>
    <t>WML</t>
    <phoneticPr fontId="14" type="noConversion"/>
  </si>
  <si>
    <r>
      <rPr>
        <sz val="12"/>
        <color indexed="8"/>
        <rFont val="新細明體"/>
        <family val="1"/>
        <charset val="136"/>
      </rPr>
      <t>匡智元朗晨樂學校</t>
    </r>
    <phoneticPr fontId="14" type="noConversion"/>
  </si>
  <si>
    <t>YML</t>
    <phoneticPr fontId="14" type="noConversion"/>
  </si>
  <si>
    <r>
      <rPr>
        <sz val="12"/>
        <color indexed="8"/>
        <rFont val="新細明體"/>
        <family val="1"/>
        <charset val="136"/>
      </rPr>
      <t>匡智元朗晨曦學校</t>
    </r>
  </si>
  <si>
    <t>YTW</t>
    <phoneticPr fontId="14" type="noConversion"/>
  </si>
  <si>
    <t>YYL</t>
    <phoneticPr fontId="14" type="noConversion"/>
  </si>
  <si>
    <t>一</t>
    <phoneticPr fontId="1" type="noConversion"/>
  </si>
  <si>
    <t>機構類別︰</t>
    <phoneticPr fontId="1" type="noConversion"/>
  </si>
  <si>
    <t>社署資助</t>
    <phoneticPr fontId="1" type="noConversion"/>
  </si>
  <si>
    <t>機構類別</t>
    <phoneticPr fontId="1" type="noConversion"/>
  </si>
  <si>
    <t>其他:慈善團體</t>
    <phoneticPr fontId="1" type="noConversion"/>
  </si>
  <si>
    <t>嚴</t>
    <phoneticPr fontId="1" type="noConversion"/>
  </si>
  <si>
    <t>輕</t>
    <phoneticPr fontId="1" type="noConversion"/>
  </si>
  <si>
    <t>嚴</t>
  </si>
  <si>
    <t>中</t>
    <phoneticPr fontId="1" type="noConversion"/>
  </si>
  <si>
    <t>立定跳遠</t>
    <phoneticPr fontId="1" type="noConversion"/>
  </si>
  <si>
    <t>立定跳遠</t>
    <phoneticPr fontId="1" type="noConversion"/>
  </si>
  <si>
    <t>跳遠</t>
    <phoneticPr fontId="1" type="noConversion"/>
  </si>
  <si>
    <t>跳高</t>
    <phoneticPr fontId="1" type="noConversion"/>
  </si>
  <si>
    <t>擲壘球</t>
    <phoneticPr fontId="1" type="noConversion"/>
  </si>
  <si>
    <t>推鉛球</t>
    <phoneticPr fontId="1" type="noConversion"/>
  </si>
  <si>
    <t>擲網球</t>
    <phoneticPr fontId="1" type="noConversion"/>
  </si>
  <si>
    <t>擲豆袋</t>
    <phoneticPr fontId="1" type="noConversion"/>
  </si>
  <si>
    <t>輕</t>
    <phoneticPr fontId="1" type="noConversion"/>
  </si>
  <si>
    <t>嚴</t>
    <phoneticPr fontId="1" type="noConversion"/>
  </si>
  <si>
    <t>擲豆袋</t>
    <phoneticPr fontId="1" type="noConversion"/>
  </si>
  <si>
    <r>
      <t>10</t>
    </r>
    <r>
      <rPr>
        <sz val="11"/>
        <color theme="1"/>
        <rFont val="標楷體"/>
        <family val="4"/>
        <charset val="136"/>
      </rPr>
      <t>米</t>
    </r>
    <phoneticPr fontId="1" type="noConversion"/>
  </si>
  <si>
    <t>10米</t>
  </si>
  <si>
    <t>25米</t>
    <phoneticPr fontId="1" type="noConversion"/>
  </si>
  <si>
    <r>
      <t>50</t>
    </r>
    <r>
      <rPr>
        <sz val="11"/>
        <color theme="1"/>
        <rFont val="標楷體"/>
        <family val="4"/>
        <charset val="136"/>
      </rPr>
      <t>米</t>
    </r>
    <phoneticPr fontId="1" type="noConversion"/>
  </si>
  <si>
    <r>
      <t>100</t>
    </r>
    <r>
      <rPr>
        <sz val="11"/>
        <color theme="1"/>
        <rFont val="標楷體"/>
        <family val="4"/>
        <charset val="136"/>
      </rPr>
      <t>米</t>
    </r>
    <phoneticPr fontId="1" type="noConversion"/>
  </si>
  <si>
    <r>
      <t>200</t>
    </r>
    <r>
      <rPr>
        <sz val="11"/>
        <color theme="1"/>
        <rFont val="標楷體"/>
        <family val="4"/>
        <charset val="136"/>
      </rPr>
      <t>米</t>
    </r>
    <phoneticPr fontId="1" type="noConversion"/>
  </si>
  <si>
    <t>200米</t>
  </si>
  <si>
    <r>
      <t>400</t>
    </r>
    <r>
      <rPr>
        <sz val="11"/>
        <color theme="1"/>
        <rFont val="標楷體"/>
        <family val="4"/>
        <charset val="136"/>
      </rPr>
      <t>米</t>
    </r>
    <phoneticPr fontId="1" type="noConversion"/>
  </si>
  <si>
    <t>400米</t>
  </si>
  <si>
    <r>
      <t>800</t>
    </r>
    <r>
      <rPr>
        <sz val="11"/>
        <color theme="1"/>
        <rFont val="標楷體"/>
        <family val="4"/>
        <charset val="136"/>
      </rPr>
      <t>米</t>
    </r>
    <phoneticPr fontId="1" type="noConversion"/>
  </si>
  <si>
    <t>800米</t>
  </si>
  <si>
    <r>
      <t>1500</t>
    </r>
    <r>
      <rPr>
        <sz val="11"/>
        <color theme="1"/>
        <rFont val="標楷體"/>
        <family val="4"/>
        <charset val="136"/>
      </rPr>
      <t>米</t>
    </r>
    <phoneticPr fontId="1" type="noConversion"/>
  </si>
  <si>
    <t>1500米</t>
  </si>
  <si>
    <t>徑項報名</t>
  </si>
  <si>
    <t>機構服務人數︰</t>
    <phoneticPr fontId="1" type="noConversion"/>
  </si>
  <si>
    <t>機構服務人數</t>
    <phoneticPr fontId="1" type="noConversion"/>
  </si>
  <si>
    <t>編號</t>
    <phoneticPr fontId="1" type="noConversion"/>
  </si>
  <si>
    <t>例1</t>
    <phoneticPr fontId="1" type="noConversion"/>
  </si>
  <si>
    <t>例2</t>
    <phoneticPr fontId="1" type="noConversion"/>
  </si>
  <si>
    <t>例3</t>
    <phoneticPr fontId="1" type="noConversion"/>
  </si>
  <si>
    <t>立定跳遠(嚴)</t>
    <phoneticPr fontId="1" type="noConversion"/>
  </si>
  <si>
    <t>第一區田項嚴</t>
    <phoneticPr fontId="1" type="noConversion"/>
  </si>
  <si>
    <t>第一區田項輕中</t>
    <phoneticPr fontId="1" type="noConversion"/>
  </si>
  <si>
    <t>第一區徑項嚴</t>
    <phoneticPr fontId="1" type="noConversion"/>
  </si>
  <si>
    <r>
      <t>50</t>
    </r>
    <r>
      <rPr>
        <sz val="11"/>
        <color theme="1"/>
        <rFont val="標楷體"/>
        <family val="4"/>
        <charset val="136"/>
      </rPr>
      <t>米</t>
    </r>
    <r>
      <rPr>
        <sz val="11"/>
        <color theme="1"/>
        <rFont val="Arial Narrow"/>
        <family val="2"/>
      </rPr>
      <t>(</t>
    </r>
    <r>
      <rPr>
        <sz val="11"/>
        <color theme="1"/>
        <rFont val="標楷體"/>
        <family val="4"/>
        <charset val="136"/>
      </rPr>
      <t>嚴</t>
    </r>
    <r>
      <rPr>
        <sz val="11"/>
        <color theme="1"/>
        <rFont val="Arial Narrow"/>
        <family val="2"/>
      </rPr>
      <t>)</t>
    </r>
    <phoneticPr fontId="1" type="noConversion"/>
  </si>
  <si>
    <r>
      <t>50</t>
    </r>
    <r>
      <rPr>
        <sz val="11"/>
        <color theme="1"/>
        <rFont val="標楷體"/>
        <family val="4"/>
        <charset val="136"/>
      </rPr>
      <t>米</t>
    </r>
    <r>
      <rPr>
        <sz val="11"/>
        <color theme="1"/>
        <rFont val="Arial Narrow"/>
        <family val="2"/>
      </rPr>
      <t/>
    </r>
    <phoneticPr fontId="1" type="noConversion"/>
  </si>
  <si>
    <t>第一區徑項輕中8-11</t>
    <phoneticPr fontId="1" type="noConversion"/>
  </si>
  <si>
    <t>第一區徑項輕中</t>
    <phoneticPr fontId="1" type="noConversion"/>
  </si>
  <si>
    <t>第二至四區田項</t>
    <phoneticPr fontId="1" type="noConversion"/>
  </si>
  <si>
    <t>第二至四區徑項8-11</t>
    <phoneticPr fontId="1" type="noConversion"/>
  </si>
  <si>
    <t>第二至四區徑項</t>
    <phoneticPr fontId="1" type="noConversion"/>
  </si>
  <si>
    <t>徑項</t>
    <phoneticPr fontId="1" type="noConversion"/>
  </si>
  <si>
    <t>田徑</t>
    <phoneticPr fontId="1" type="noConversion"/>
  </si>
  <si>
    <t>第一區程度</t>
    <phoneticPr fontId="1" type="noConversion"/>
  </si>
  <si>
    <t>二至四程度</t>
    <phoneticPr fontId="1" type="noConversion"/>
  </si>
  <si>
    <t>程度</t>
    <phoneticPr fontId="1" type="noConversion"/>
  </si>
  <si>
    <t>接力</t>
    <phoneticPr fontId="1" type="noConversion"/>
  </si>
  <si>
    <t>二至四UP接力</t>
    <phoneticPr fontId="1" type="noConversion"/>
  </si>
  <si>
    <t>no relay</t>
    <phoneticPr fontId="1" type="noConversion"/>
  </si>
  <si>
    <t>一區UP接力</t>
    <phoneticPr fontId="1" type="noConversion"/>
  </si>
  <si>
    <t>一區25米接力</t>
    <phoneticPr fontId="1" type="noConversion"/>
  </si>
  <si>
    <t>其他100米接力</t>
    <phoneticPr fontId="1" type="noConversion"/>
  </si>
  <si>
    <t>立定跳遠(嚴)︰</t>
    <phoneticPr fontId="1" type="noConversion"/>
  </si>
  <si>
    <t>跳高︰</t>
    <phoneticPr fontId="1" type="noConversion"/>
  </si>
  <si>
    <t>擲豆袋︰</t>
    <phoneticPr fontId="1" type="noConversion"/>
  </si>
  <si>
    <t>擲網球︰</t>
    <phoneticPr fontId="1" type="noConversion"/>
  </si>
  <si>
    <t>擲壘球︰</t>
    <phoneticPr fontId="1" type="noConversion"/>
  </si>
  <si>
    <t>10米︰</t>
    <phoneticPr fontId="1" type="noConversion"/>
  </si>
  <si>
    <t>25米︰</t>
    <phoneticPr fontId="1" type="noConversion"/>
  </si>
  <si>
    <t>50米(嚴)︰</t>
    <phoneticPr fontId="1" type="noConversion"/>
  </si>
  <si>
    <t>400米︰</t>
    <phoneticPr fontId="1" type="noConversion"/>
  </si>
  <si>
    <t>800米︰</t>
    <phoneticPr fontId="1" type="noConversion"/>
  </si>
  <si>
    <t>1500米︰</t>
    <phoneticPr fontId="1" type="noConversion"/>
  </si>
  <si>
    <t>4x25米接力賽︰</t>
    <phoneticPr fontId="1" type="noConversion"/>
  </si>
  <si>
    <t>融合4x25米接力賽︰</t>
    <phoneticPr fontId="1" type="noConversion"/>
  </si>
  <si>
    <r>
      <t>融合</t>
    </r>
    <r>
      <rPr>
        <sz val="11"/>
        <color rgb="FF000000"/>
        <rFont val="Arial Narrow"/>
        <family val="2"/>
      </rPr>
      <t>4x25</t>
    </r>
    <r>
      <rPr>
        <sz val="11"/>
        <color rgb="FF000000"/>
        <rFont val="標楷體"/>
        <family val="4"/>
        <charset val="136"/>
      </rPr>
      <t>米接力賽</t>
    </r>
    <phoneticPr fontId="1" type="noConversion"/>
  </si>
  <si>
    <r>
      <t>4x25</t>
    </r>
    <r>
      <rPr>
        <sz val="11"/>
        <color rgb="FF000000"/>
        <rFont val="標楷體"/>
        <family val="4"/>
        <charset val="136"/>
      </rPr>
      <t>米接力賽</t>
    </r>
    <phoneticPr fontId="1" type="noConversion"/>
  </si>
  <si>
    <r>
      <t>融合</t>
    </r>
    <r>
      <rPr>
        <sz val="11"/>
        <color rgb="FF000000"/>
        <rFont val="Arial Narrow"/>
        <family val="2"/>
      </rPr>
      <t>4x25</t>
    </r>
    <r>
      <rPr>
        <sz val="11"/>
        <color rgb="FF000000"/>
        <rFont val="標楷體"/>
        <family val="4"/>
        <charset val="136"/>
      </rPr>
      <t>米接力賽</t>
    </r>
    <phoneticPr fontId="1" type="noConversion"/>
  </si>
  <si>
    <r>
      <t>融合</t>
    </r>
    <r>
      <rPr>
        <sz val="11"/>
        <color rgb="FF000000"/>
        <rFont val="Arial Narrow"/>
        <family val="2"/>
      </rPr>
      <t>4x100</t>
    </r>
    <r>
      <rPr>
        <sz val="11"/>
        <color rgb="FF000000"/>
        <rFont val="標楷體"/>
        <family val="4"/>
        <charset val="136"/>
      </rPr>
      <t>米接力賽</t>
    </r>
    <phoneticPr fontId="1" type="noConversion"/>
  </si>
  <si>
    <t>融合4x100米接力賽︰</t>
    <phoneticPr fontId="1" type="noConversion"/>
  </si>
  <si>
    <t>第五十一屆香港特殊奧運會分區田徑賽報名表</t>
    <phoneticPr fontId="1" type="noConversion"/>
  </si>
  <si>
    <t>區份</t>
    <phoneticPr fontId="1" type="noConversion"/>
  </si>
  <si>
    <t>BMK</t>
    <phoneticPr fontId="14" type="noConversion"/>
  </si>
  <si>
    <r>
      <rPr>
        <sz val="12"/>
        <color indexed="8"/>
        <rFont val="新細明體"/>
        <family val="1"/>
        <charset val="136"/>
      </rPr>
      <t>基督教家庭服務中心</t>
    </r>
    <phoneticPr fontId="14" type="noConversion"/>
  </si>
  <si>
    <t>CHT</t>
    <phoneticPr fontId="14" type="noConversion"/>
  </si>
  <si>
    <t>CJS</t>
    <phoneticPr fontId="14" type="noConversion"/>
  </si>
  <si>
    <r>
      <rPr>
        <sz val="12"/>
        <color indexed="8"/>
        <rFont val="新細明體"/>
        <family val="1"/>
        <charset val="136"/>
      </rPr>
      <t>才俊學校</t>
    </r>
    <phoneticPr fontId="14" type="noConversion"/>
  </si>
  <si>
    <t>CLM</t>
    <phoneticPr fontId="14" type="noConversion"/>
  </si>
  <si>
    <t>東華三院包玉星學校</t>
    <phoneticPr fontId="14" type="noConversion"/>
  </si>
  <si>
    <t>CNC</t>
    <phoneticPr fontId="14" type="noConversion"/>
  </si>
  <si>
    <t>香港四邑商工總會陳南昌紀念學校</t>
    <phoneticPr fontId="14" type="noConversion"/>
  </si>
  <si>
    <t>CPK</t>
    <phoneticPr fontId="14" type="noConversion"/>
  </si>
  <si>
    <r>
      <rPr>
        <sz val="12"/>
        <color indexed="8"/>
        <rFont val="新細明體"/>
        <family val="1"/>
        <charset val="136"/>
      </rPr>
      <t>保良局陳百強伉儷青衣學校</t>
    </r>
    <phoneticPr fontId="14" type="noConversion"/>
  </si>
  <si>
    <t>CSN</t>
    <phoneticPr fontId="14" type="noConversion"/>
  </si>
  <si>
    <t>香港特殊需要人士游泳學院有限公司</t>
    <phoneticPr fontId="14" type="noConversion"/>
  </si>
  <si>
    <t>CWS</t>
    <phoneticPr fontId="14" type="noConversion"/>
  </si>
  <si>
    <r>
      <rPr>
        <sz val="12"/>
        <color indexed="8"/>
        <rFont val="新細明體"/>
        <family val="1"/>
        <charset val="136"/>
      </rPr>
      <t>香港心理衛生會臻和學校</t>
    </r>
    <phoneticPr fontId="14" type="noConversion"/>
  </si>
  <si>
    <t>DSA</t>
    <phoneticPr fontId="14" type="noConversion"/>
  </si>
  <si>
    <t>香港唐氏綜合症協會</t>
    <phoneticPr fontId="14" type="noConversion"/>
  </si>
  <si>
    <t>ENH</t>
    <phoneticPr fontId="14" type="noConversion"/>
  </si>
  <si>
    <r>
      <rPr>
        <sz val="12"/>
        <color indexed="8"/>
        <rFont val="新細明體"/>
        <family val="1"/>
        <charset val="136"/>
      </rPr>
      <t>心光恩望學校</t>
    </r>
    <phoneticPr fontId="14" type="noConversion"/>
  </si>
  <si>
    <t>FHM</t>
    <phoneticPr fontId="14" type="noConversion"/>
  </si>
  <si>
    <t>GGN</t>
    <phoneticPr fontId="14" type="noConversion"/>
  </si>
  <si>
    <t>HDS</t>
    <phoneticPr fontId="14" type="noConversion"/>
  </si>
  <si>
    <r>
      <rPr>
        <sz val="12"/>
        <color indexed="8"/>
        <rFont val="新細明體"/>
        <family val="1"/>
        <charset val="136"/>
      </rPr>
      <t>將軍澳培智學校</t>
    </r>
    <phoneticPr fontId="14" type="noConversion"/>
  </si>
  <si>
    <t>HWS</t>
    <phoneticPr fontId="14" type="noConversion"/>
  </si>
  <si>
    <t>JCP</t>
    <phoneticPr fontId="14" type="noConversion"/>
  </si>
  <si>
    <r>
      <rPr>
        <sz val="12"/>
        <color indexed="8"/>
        <rFont val="新細明體"/>
        <family val="1"/>
        <charset val="136"/>
      </rPr>
      <t>香港弱智人士家長聯會</t>
    </r>
    <phoneticPr fontId="14" type="noConversion"/>
  </si>
  <si>
    <t>JCS</t>
    <phoneticPr fontId="14" type="noConversion"/>
  </si>
  <si>
    <t>賽馬會匡智學校</t>
    <phoneticPr fontId="14" type="noConversion"/>
  </si>
  <si>
    <t>KFS</t>
    <phoneticPr fontId="14" type="noConversion"/>
  </si>
  <si>
    <r>
      <rPr>
        <sz val="12"/>
        <color indexed="8"/>
        <rFont val="新細明體"/>
        <family val="1"/>
        <charset val="136"/>
      </rPr>
      <t>東華三院群芳啟智學校</t>
    </r>
    <phoneticPr fontId="14" type="noConversion"/>
  </si>
  <si>
    <t>KOS</t>
    <phoneticPr fontId="14" type="noConversion"/>
  </si>
  <si>
    <t>KTC</t>
    <phoneticPr fontId="14" type="noConversion"/>
  </si>
  <si>
    <t>樂智協會</t>
    <phoneticPr fontId="14" type="noConversion"/>
  </si>
  <si>
    <t>LJS</t>
    <phoneticPr fontId="14" type="noConversion"/>
  </si>
  <si>
    <t>天保民學校</t>
    <phoneticPr fontId="14" type="noConversion"/>
  </si>
  <si>
    <t>OWD</t>
    <phoneticPr fontId="14" type="noConversion"/>
  </si>
  <si>
    <t>PHS</t>
    <phoneticPr fontId="14" type="noConversion"/>
  </si>
  <si>
    <r>
      <rPr>
        <sz val="12"/>
        <color indexed="8"/>
        <rFont val="新細明體"/>
        <family val="1"/>
        <charset val="136"/>
      </rPr>
      <t>匡智松嶺學校</t>
    </r>
    <phoneticPr fontId="14" type="noConversion"/>
  </si>
  <si>
    <t>PTN</t>
    <phoneticPr fontId="14" type="noConversion"/>
  </si>
  <si>
    <t>RCG</t>
    <phoneticPr fontId="14" type="noConversion"/>
  </si>
  <si>
    <r>
      <rPr>
        <sz val="12"/>
        <color indexed="8"/>
        <rFont val="新細明體"/>
        <family val="1"/>
        <charset val="136"/>
      </rPr>
      <t>禮賢會恩慈學校</t>
    </r>
    <phoneticPr fontId="14" type="noConversion"/>
  </si>
  <si>
    <t>SLG</t>
    <phoneticPr fontId="14" type="noConversion"/>
  </si>
  <si>
    <t>香港耀能協會盛康園</t>
    <phoneticPr fontId="14" type="noConversion"/>
  </si>
  <si>
    <t>SLS</t>
    <phoneticPr fontId="14" type="noConversion"/>
  </si>
  <si>
    <t>SPM</t>
    <phoneticPr fontId="14" type="noConversion"/>
  </si>
  <si>
    <r>
      <rPr>
        <sz val="12"/>
        <color indexed="8"/>
        <rFont val="新細明體"/>
        <family val="1"/>
        <charset val="136"/>
      </rPr>
      <t>匡智紹邦晨輝學校</t>
    </r>
    <phoneticPr fontId="14" type="noConversion"/>
  </si>
  <si>
    <r>
      <rPr>
        <sz val="12"/>
        <color indexed="8"/>
        <rFont val="新細明體"/>
        <family val="1"/>
        <charset val="136"/>
      </rPr>
      <t>沙田公立學校</t>
    </r>
    <phoneticPr fontId="14" type="noConversion"/>
  </si>
  <si>
    <t>SRS</t>
    <phoneticPr fontId="14" type="noConversion"/>
  </si>
  <si>
    <r>
      <rPr>
        <sz val="12"/>
        <color indexed="8"/>
        <rFont val="新細明體"/>
        <family val="1"/>
        <charset val="136"/>
      </rPr>
      <t>賽馬會善樂學校</t>
    </r>
    <phoneticPr fontId="14" type="noConversion"/>
  </si>
  <si>
    <r>
      <rPr>
        <sz val="12"/>
        <color indexed="8"/>
        <rFont val="新細明體"/>
        <family val="1"/>
        <charset val="136"/>
      </rPr>
      <t>東華三院樂群地區支援中心</t>
    </r>
    <phoneticPr fontId="14" type="noConversion"/>
  </si>
  <si>
    <t>匡智翠林晨崗學校</t>
    <phoneticPr fontId="14" type="noConversion"/>
  </si>
  <si>
    <t>TTC</t>
    <phoneticPr fontId="14" type="noConversion"/>
  </si>
  <si>
    <r>
      <rPr>
        <sz val="12"/>
        <color indexed="8"/>
        <rFont val="新細明體"/>
        <family val="1"/>
        <charset val="136"/>
      </rPr>
      <t>東華三院徐展堂學校</t>
    </r>
    <phoneticPr fontId="14" type="noConversion"/>
  </si>
  <si>
    <t>WJH</t>
    <phoneticPr fontId="14" type="noConversion"/>
  </si>
  <si>
    <t>基督教懷智服務處元朗地區支援中心</t>
    <phoneticPr fontId="14" type="noConversion"/>
  </si>
  <si>
    <t>WJW</t>
    <phoneticPr fontId="14" type="noConversion"/>
  </si>
  <si>
    <t>基督教懷智服務處賀屏工場／賀屏宿舍</t>
    <phoneticPr fontId="14" type="noConversion"/>
  </si>
  <si>
    <t>WKE</t>
    <phoneticPr fontId="14" type="noConversion"/>
  </si>
  <si>
    <r>
      <rPr>
        <sz val="12"/>
        <color indexed="8"/>
        <rFont val="新細明體"/>
        <family val="1"/>
        <charset val="136"/>
      </rPr>
      <t>匡智屯門晨輝學校</t>
    </r>
    <phoneticPr fontId="14" type="noConversion"/>
  </si>
  <si>
    <t>WMH</t>
    <phoneticPr fontId="14" type="noConversion"/>
  </si>
  <si>
    <r>
      <rPr>
        <sz val="12"/>
        <color indexed="8"/>
        <rFont val="新細明體"/>
        <family val="1"/>
        <charset val="136"/>
      </rPr>
      <t>香港西區扶輪社匡智晨輝學校</t>
    </r>
    <phoneticPr fontId="14" type="noConversion"/>
  </si>
  <si>
    <t>LMH</t>
    <phoneticPr fontId="14" type="noConversion"/>
  </si>
  <si>
    <r>
      <rPr>
        <sz val="12"/>
        <color indexed="8"/>
        <rFont val="新細明體"/>
        <family val="1"/>
        <charset val="136"/>
      </rPr>
      <t>匡智獅子會晨崗學校</t>
    </r>
  </si>
  <si>
    <t>WMS</t>
    <phoneticPr fontId="14" type="noConversion"/>
  </si>
  <si>
    <r>
      <rPr>
        <sz val="12"/>
        <color indexed="8"/>
        <rFont val="新細明體"/>
        <family val="1"/>
        <charset val="136"/>
      </rPr>
      <t>匡智張玉瓊晨輝學校</t>
    </r>
    <phoneticPr fontId="14" type="noConversion"/>
  </si>
  <si>
    <t>WNS</t>
    <phoneticPr fontId="14" type="noConversion"/>
  </si>
  <si>
    <r>
      <rPr>
        <sz val="12"/>
        <color indexed="8"/>
        <rFont val="新細明體"/>
        <family val="1"/>
        <charset val="136"/>
      </rPr>
      <t>基督教懷智服務處南山中心</t>
    </r>
    <phoneticPr fontId="14" type="noConversion"/>
  </si>
  <si>
    <t>YLM</t>
    <phoneticPr fontId="14" type="noConversion"/>
  </si>
  <si>
    <r>
      <rPr>
        <sz val="12"/>
        <color indexed="8"/>
        <rFont val="新細明體"/>
        <family val="1"/>
        <charset val="136"/>
      </rPr>
      <t>保良局余李慕芬紀念學校</t>
    </r>
    <phoneticPr fontId="14" type="noConversion"/>
  </si>
  <si>
    <r>
      <rPr>
        <sz val="12"/>
        <color indexed="8"/>
        <rFont val="新細明體"/>
        <family val="1"/>
        <charset val="136"/>
      </rPr>
      <t>香港神託會耀荃綜合服務中心</t>
    </r>
    <phoneticPr fontId="14" type="noConversion"/>
  </si>
  <si>
    <r>
      <rPr>
        <sz val="12"/>
        <color indexed="8"/>
        <rFont val="新細明體"/>
        <family val="1"/>
        <charset val="136"/>
      </rPr>
      <t>道慈佛社楊日霖紀念學校</t>
    </r>
    <phoneticPr fontId="14" type="noConversion"/>
  </si>
  <si>
    <t>其他:私立學校</t>
    <phoneticPr fontId="14" type="noConversion"/>
  </si>
  <si>
    <t>教育局資助</t>
    <phoneticPr fontId="14" type="noConversion"/>
  </si>
  <si>
    <t>社署資助</t>
    <phoneticPr fontId="14" type="noConversion"/>
  </si>
  <si>
    <t>社署資助</t>
    <phoneticPr fontId="14" type="noConversion"/>
  </si>
  <si>
    <t>教育局資助</t>
    <phoneticPr fontId="14" type="noConversion"/>
  </si>
  <si>
    <t>其他:私人公司</t>
    <phoneticPr fontId="14" type="noConversion"/>
  </si>
  <si>
    <t>其他:學校</t>
    <phoneticPr fontId="14" type="noConversion"/>
  </si>
  <si>
    <t>其他:慈善團體</t>
    <phoneticPr fontId="14" type="noConversion"/>
  </si>
  <si>
    <t>其他:家長自助組織</t>
    <phoneticPr fontId="14" type="noConversion"/>
  </si>
  <si>
    <t>其他:中心</t>
    <phoneticPr fontId="14" type="noConversion"/>
  </si>
  <si>
    <t>其他:中心及宿舍</t>
    <phoneticPr fontId="14" type="noConversion"/>
  </si>
  <si>
    <t>其他:自助組織</t>
    <phoneticPr fontId="14" type="noConversion"/>
  </si>
  <si>
    <t>私人機構</t>
    <phoneticPr fontId="14" type="noConversion"/>
  </si>
  <si>
    <t>SPS</t>
  </si>
  <si>
    <t>E</t>
    <phoneticPr fontId="1" type="noConversion"/>
  </si>
  <si>
    <t>F</t>
    <phoneticPr fontId="1" type="noConversion"/>
  </si>
  <si>
    <t>區份</t>
    <phoneticPr fontId="1" type="noConversion"/>
  </si>
  <si>
    <t>CAC</t>
    <phoneticPr fontId="1" type="noConversion"/>
  </si>
  <si>
    <t>明愛樂欣軒</t>
  </si>
  <si>
    <t>一</t>
    <phoneticPr fontId="1" type="noConversion"/>
  </si>
  <si>
    <t>CFS</t>
  </si>
  <si>
    <r>
      <t>基督教家庭服務中心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殘疾人士綜合服務</t>
    </r>
    <r>
      <rPr>
        <sz val="10"/>
        <color rgb="FF000000"/>
        <rFont val="Arial Narrow"/>
        <family val="2"/>
      </rPr>
      <t>)</t>
    </r>
  </si>
  <si>
    <t>CHH</t>
  </si>
  <si>
    <t>明愛陳震夏宿舍</t>
  </si>
  <si>
    <t>CHT</t>
  </si>
  <si>
    <t>明愛樂薈牽</t>
  </si>
  <si>
    <t>CLK</t>
  </si>
  <si>
    <t>明愛樂勤學校</t>
  </si>
  <si>
    <t>CLY</t>
  </si>
  <si>
    <t>明愛樂義學校</t>
  </si>
  <si>
    <t>一</t>
    <phoneticPr fontId="1" type="noConversion"/>
  </si>
  <si>
    <t>CPK</t>
  </si>
  <si>
    <t>保良局陳百強伉儷青衣學校</t>
  </si>
  <si>
    <t>CWS</t>
  </si>
  <si>
    <t>香港心理衛生會臻和學校</t>
  </si>
  <si>
    <t>CYS</t>
  </si>
  <si>
    <t>慈恩學校</t>
  </si>
  <si>
    <t>DCC</t>
  </si>
  <si>
    <t>基督教家庭服務中心迪智展能中心暨宿舍</t>
  </si>
  <si>
    <t>DSA</t>
  </si>
  <si>
    <t>香港唐氏綜合症協會</t>
  </si>
  <si>
    <t>ENH</t>
  </si>
  <si>
    <t>心光恩望學校</t>
  </si>
  <si>
    <t>FHM</t>
  </si>
  <si>
    <t>炮台山循道衛理中學</t>
  </si>
  <si>
    <t>FIR</t>
  </si>
  <si>
    <t>匡智粉嶺綜合復康中心</t>
  </si>
  <si>
    <t>HCJ</t>
  </si>
  <si>
    <t>匡智賽馬會松嶺宿舍</t>
  </si>
  <si>
    <t>HCP</t>
  </si>
  <si>
    <t>匡智松嶺第二校</t>
  </si>
  <si>
    <t>HDS</t>
  </si>
  <si>
    <r>
      <t>匡智地區支援中心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觀塘西</t>
    </r>
    <r>
      <rPr>
        <sz val="10"/>
        <color rgb="FF000000"/>
        <rFont val="Arial Narrow"/>
        <family val="2"/>
      </rPr>
      <t>)</t>
    </r>
  </si>
  <si>
    <t>HKS</t>
  </si>
  <si>
    <t>將軍澳培智學校</t>
  </si>
  <si>
    <t>HVC</t>
  </si>
  <si>
    <t>聖雅各福群會跑馬地綜合服務隊</t>
  </si>
  <si>
    <t>IDE</t>
  </si>
  <si>
    <t>勵智協進會有限公司</t>
  </si>
  <si>
    <t>IRS</t>
  </si>
  <si>
    <t>基督教懷智服務處將軍澳綜合復康服務中心</t>
  </si>
  <si>
    <t>JCP</t>
  </si>
  <si>
    <t>香港弱智人士家長聯會</t>
  </si>
  <si>
    <t>JCS</t>
  </si>
  <si>
    <t>賽馬會匡智學校</t>
  </si>
  <si>
    <t>LFS</t>
  </si>
  <si>
    <t>保良局羅氏信託學校</t>
  </si>
  <si>
    <t>LHC</t>
  </si>
  <si>
    <t>香港心理衛生會隆亨中心</t>
  </si>
  <si>
    <t>LMH</t>
  </si>
  <si>
    <t>匡智獅子會晨崗學校</t>
  </si>
  <si>
    <t>OTD</t>
  </si>
  <si>
    <t>基督教懷智服務處安定中心及宿舍</t>
  </si>
  <si>
    <t>OWD</t>
  </si>
  <si>
    <t>香港基督教服務處安華日間展能中心</t>
  </si>
  <si>
    <t>PHV</t>
  </si>
  <si>
    <t>匡智松嶺第三校</t>
  </si>
  <si>
    <t>PSC</t>
  </si>
  <si>
    <r>
      <t>職業訓練局展亮技能發展中心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薄扶林</t>
    </r>
    <r>
      <rPr>
        <sz val="10"/>
        <color rgb="FF000000"/>
        <rFont val="Arial Narrow"/>
        <family val="2"/>
      </rPr>
      <t>)</t>
    </r>
  </si>
  <si>
    <t>SDC</t>
  </si>
  <si>
    <t>聖雅各福群會賽馬會灣仔綜合服務隊</t>
  </si>
  <si>
    <t>SKW</t>
  </si>
  <si>
    <t>救世軍筲箕灣社區展能服務</t>
  </si>
  <si>
    <t>SLG</t>
  </si>
  <si>
    <t>香港耀能協會盛康園</t>
  </si>
  <si>
    <t>SPM</t>
  </si>
  <si>
    <t>匡智紹邦晨輝學校</t>
  </si>
  <si>
    <t>SRS</t>
  </si>
  <si>
    <t>賽馬會善樂學校</t>
  </si>
  <si>
    <t>SSI</t>
  </si>
  <si>
    <t>聖雅各福群會朗逸居及朗逸綜合服務隊</t>
  </si>
  <si>
    <t>SSP</t>
  </si>
  <si>
    <t>聖雅各褔群會雅逸居及雅逸綜合服務隊</t>
  </si>
  <si>
    <t>SSS</t>
  </si>
  <si>
    <t>基督教靈實協會靈實恩光學校</t>
  </si>
  <si>
    <t>STC</t>
  </si>
  <si>
    <t>香港心理衛生會順天中心</t>
  </si>
  <si>
    <t>STH</t>
  </si>
  <si>
    <t>香港耀能協會安泰訓練中心及宿舍</t>
  </si>
  <si>
    <t>SUT</t>
  </si>
  <si>
    <t>香港耀能協會蘇屋訓練中心及宿舍</t>
  </si>
  <si>
    <t>SWK</t>
  </si>
  <si>
    <t>香港耀能協會石圍角家長資源中心</t>
  </si>
  <si>
    <t>TAS</t>
  </si>
  <si>
    <r>
      <t>特能童恆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香港</t>
    </r>
    <r>
      <rPr>
        <sz val="10"/>
        <color rgb="FF000000"/>
        <rFont val="Arial Narrow"/>
        <family val="2"/>
      </rPr>
      <t>)</t>
    </r>
    <r>
      <rPr>
        <sz val="10"/>
        <color rgb="FF000000"/>
        <rFont val="標楷體"/>
        <family val="4"/>
        <charset val="136"/>
      </rPr>
      <t>體育會有限公司</t>
    </r>
  </si>
  <si>
    <t>TLK</t>
  </si>
  <si>
    <t>東華三院樂群地區支援中心</t>
  </si>
  <si>
    <t>TLM</t>
  </si>
  <si>
    <t>匡智翠林晨崗學校</t>
  </si>
  <si>
    <t>TNC</t>
  </si>
  <si>
    <t>思拔中心</t>
  </si>
  <si>
    <t>TTC</t>
  </si>
  <si>
    <t>救世軍德田社區展能服務</t>
  </si>
  <si>
    <t>TTS</t>
  </si>
  <si>
    <t>東華三院徐展堂學校</t>
  </si>
  <si>
    <t>TWC</t>
  </si>
  <si>
    <t>香港心理衛生會荃灣展能中心</t>
  </si>
  <si>
    <t>WCS</t>
  </si>
  <si>
    <t>基督教懷智服務處水泉澳中心及宿舍</t>
  </si>
  <si>
    <t>WJH</t>
  </si>
  <si>
    <t>基督教懷智服務處元朗地區支援中心</t>
  </si>
  <si>
    <t>WMH</t>
  </si>
  <si>
    <t>香港西區扶輪社匡智晨輝學校</t>
  </si>
  <si>
    <t>WNS</t>
  </si>
  <si>
    <t>基督教懷智服務處南山中心</t>
  </si>
  <si>
    <t>YLM</t>
  </si>
  <si>
    <t>保良局余李慕芬紀念學校</t>
  </si>
  <si>
    <t>YOD</t>
  </si>
  <si>
    <t>鄰舍輔導會友愛展能中心暨宿舍</t>
  </si>
  <si>
    <t>APC</t>
  </si>
  <si>
    <t>奧柏學校</t>
  </si>
  <si>
    <t>二</t>
    <phoneticPr fontId="1" type="noConversion"/>
  </si>
  <si>
    <t>CLB</t>
  </si>
  <si>
    <t>佛教志蓮中學</t>
  </si>
  <si>
    <t>CLM</t>
  </si>
  <si>
    <t>明愛樂務綜合職業訓練中心</t>
  </si>
  <si>
    <t>CLP</t>
  </si>
  <si>
    <t>東華三院包玉星學校</t>
  </si>
  <si>
    <t>GGN</t>
  </si>
  <si>
    <t>香港青草音符關愛有限公司</t>
  </si>
  <si>
    <t>HWS</t>
  </si>
  <si>
    <t>基督教中國佈道會聖道學校</t>
  </si>
  <si>
    <t>KFS</t>
  </si>
  <si>
    <t>東華三院群芳啟智學校</t>
  </si>
  <si>
    <t>KOS</t>
  </si>
  <si>
    <t>中華基督教會望覺堂啟愛學校</t>
  </si>
  <si>
    <t>KSS</t>
  </si>
  <si>
    <t>中華基督教會基順學校</t>
  </si>
  <si>
    <t>KTC</t>
  </si>
  <si>
    <r>
      <t>職業訓練局展亮技能發展中心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觀塘</t>
    </r>
    <r>
      <rPr>
        <sz val="10"/>
        <color rgb="FF000000"/>
        <rFont val="Arial Narrow"/>
        <family val="2"/>
      </rPr>
      <t>)</t>
    </r>
  </si>
  <si>
    <t>LHW</t>
  </si>
  <si>
    <t>明愛樂行工場</t>
  </si>
  <si>
    <t>LOF</t>
  </si>
  <si>
    <t>Love 21 Foundation</t>
  </si>
  <si>
    <t>二</t>
    <phoneticPr fontId="1" type="noConversion"/>
  </si>
  <si>
    <t>MIG</t>
  </si>
  <si>
    <t>顯為體育會有限公司</t>
  </si>
  <si>
    <t>MRS</t>
  </si>
  <si>
    <t>天保民學校</t>
  </si>
  <si>
    <t>PCS</t>
  </si>
  <si>
    <r>
      <t>保良局陳麗玲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百周年</t>
    </r>
    <r>
      <rPr>
        <sz val="10"/>
        <color rgb="FF000000"/>
        <rFont val="Arial Narrow"/>
        <family val="2"/>
      </rPr>
      <t>)</t>
    </r>
    <r>
      <rPr>
        <sz val="10"/>
        <color rgb="FF000000"/>
        <rFont val="標楷體"/>
        <family val="4"/>
        <charset val="136"/>
      </rPr>
      <t>學校</t>
    </r>
  </si>
  <si>
    <t>RCG</t>
  </si>
  <si>
    <t>禮賢會恩慈學校</t>
  </si>
  <si>
    <t>SFS</t>
  </si>
  <si>
    <t>史丹福游泳學校</t>
  </si>
  <si>
    <t>SLS</t>
  </si>
  <si>
    <t>路德會救主學校</t>
  </si>
  <si>
    <t>SSC</t>
  </si>
  <si>
    <t>汛寶體藝有限公司</t>
  </si>
  <si>
    <t>SSD</t>
  </si>
  <si>
    <t>覓星體藝發展（社企）有限公司</t>
  </si>
  <si>
    <t>SYH</t>
  </si>
  <si>
    <t>基督教家庭服務中心尚恩家舍</t>
  </si>
  <si>
    <t>BMK</t>
  </si>
  <si>
    <t>香港耀能協會羅怡基紀念學校</t>
  </si>
  <si>
    <t>三</t>
    <phoneticPr fontId="1" type="noConversion"/>
  </si>
  <si>
    <t>CJS</t>
  </si>
  <si>
    <t>才俊學校</t>
  </si>
  <si>
    <t>三</t>
    <phoneticPr fontId="1" type="noConversion"/>
  </si>
  <si>
    <t>CNC</t>
  </si>
  <si>
    <t>香港四邑商工總會陳南昌紀念學校</t>
  </si>
  <si>
    <t>CRS</t>
  </si>
  <si>
    <t>明愛樂群學校</t>
  </si>
  <si>
    <t>EFS</t>
  </si>
  <si>
    <t>香港耀能協會賽馬會田綺玲學校</t>
  </si>
  <si>
    <t>KFL</t>
  </si>
  <si>
    <t>香港耀能協會高福耀紀念學校</t>
  </si>
  <si>
    <t>LCA</t>
  </si>
  <si>
    <t>樂智協會</t>
  </si>
  <si>
    <t>LJS</t>
  </si>
  <si>
    <t>明愛樂進學校</t>
  </si>
  <si>
    <t>LPC</t>
  </si>
  <si>
    <t>三水同鄉會劉本章學校</t>
  </si>
  <si>
    <t>LSD</t>
  </si>
  <si>
    <t>路德會啟聾學校</t>
  </si>
  <si>
    <t>PHS</t>
  </si>
  <si>
    <t>匡智松嶺學校</t>
  </si>
  <si>
    <t>PHT</t>
  </si>
  <si>
    <t>匡智松嶺綜合職業訓練中心</t>
  </si>
  <si>
    <t>SOF</t>
  </si>
  <si>
    <t>特奧之友</t>
  </si>
  <si>
    <t>沙田公立學校</t>
  </si>
  <si>
    <t>WMS</t>
  </si>
  <si>
    <t>匡智張玉瓊晨輝學校</t>
  </si>
  <si>
    <t>YTW</t>
  </si>
  <si>
    <t>香港神託會耀荃綜合服務中心</t>
  </si>
  <si>
    <t>ZLS</t>
  </si>
  <si>
    <t>智龍游泳會</t>
  </si>
  <si>
    <t>GSL</t>
  </si>
  <si>
    <t>衡星運動有限公司</t>
  </si>
  <si>
    <t>四</t>
    <phoneticPr fontId="1" type="noConversion"/>
  </si>
  <si>
    <t>LPH</t>
  </si>
  <si>
    <t>基督教懷智服務處朗藝坊及朗屏宿舍</t>
  </si>
  <si>
    <t>四</t>
    <phoneticPr fontId="1" type="noConversion"/>
  </si>
  <si>
    <t>NAA</t>
  </si>
  <si>
    <t>鄰舍輔導會怡逸居</t>
  </si>
  <si>
    <t>PCH</t>
  </si>
  <si>
    <t>竹園區神召會康樂宿舍</t>
  </si>
  <si>
    <t>PKS</t>
  </si>
  <si>
    <t>香海正覺蓮社佛教普光學校</t>
  </si>
  <si>
    <t>PTN</t>
  </si>
  <si>
    <r>
      <t>學前弱能兒童家長會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北區</t>
    </r>
    <r>
      <rPr>
        <sz val="10"/>
        <color rgb="FF000000"/>
        <rFont val="Arial Narrow"/>
        <family val="2"/>
      </rPr>
      <t>)</t>
    </r>
  </si>
  <si>
    <t>SWS</t>
  </si>
  <si>
    <t>救世軍石湖學校</t>
  </si>
  <si>
    <t>TLY</t>
  </si>
  <si>
    <r>
      <t>東華三院樂融地區支援中心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離島</t>
    </r>
    <r>
      <rPr>
        <sz val="10"/>
        <color rgb="FF000000"/>
        <rFont val="Arial Narrow"/>
        <family val="2"/>
      </rPr>
      <t>)</t>
    </r>
  </si>
  <si>
    <t>TMC</t>
  </si>
  <si>
    <r>
      <t>職業訓練局展亮技能發展中心</t>
    </r>
    <r>
      <rPr>
        <sz val="10"/>
        <color rgb="FF000000"/>
        <rFont val="Arial Narrow"/>
        <family val="2"/>
      </rPr>
      <t>(</t>
    </r>
    <r>
      <rPr>
        <sz val="10"/>
        <color rgb="FF000000"/>
        <rFont val="標楷體"/>
        <family val="4"/>
        <charset val="136"/>
      </rPr>
      <t>屯門</t>
    </r>
    <r>
      <rPr>
        <sz val="10"/>
        <color rgb="FF000000"/>
        <rFont val="Arial Narrow"/>
        <family val="2"/>
      </rPr>
      <t>)</t>
    </r>
  </si>
  <si>
    <t>TML</t>
  </si>
  <si>
    <t>匡智屯門晨曦學校</t>
  </si>
  <si>
    <t>TMM</t>
  </si>
  <si>
    <t>匡智屯門晨崗學校</t>
  </si>
  <si>
    <t>WJW</t>
  </si>
  <si>
    <t>WKE</t>
  </si>
  <si>
    <t>匡智屯門晨輝學校</t>
  </si>
  <si>
    <t>WML</t>
  </si>
  <si>
    <t>匡智元朗晨樂學校</t>
  </si>
  <si>
    <t>YML</t>
  </si>
  <si>
    <t>匡智元朗晨曦學校</t>
  </si>
  <si>
    <t>YYL</t>
  </si>
  <si>
    <t>道慈佛社楊日霖紀念學校</t>
  </si>
  <si>
    <t>基督教懷智服務處賀屏綜合職業康復服務中心 / 賀屏宿舍</t>
    <phoneticPr fontId="1" type="noConversion"/>
  </si>
  <si>
    <t>CFS</t>
    <phoneticPr fontId="1" type="noConversion"/>
  </si>
  <si>
    <t>待完成機構註冊後更新，請與所屬區分負責同事聯絡</t>
    <phoneticPr fontId="1" type="noConversion"/>
  </si>
  <si>
    <t>一</t>
    <phoneticPr fontId="1" type="noConversion"/>
  </si>
  <si>
    <t>陳大文</t>
    <phoneticPr fontId="1" type="noConversion"/>
  </si>
  <si>
    <t>李一一</t>
    <phoneticPr fontId="1" type="noConversion"/>
  </si>
  <si>
    <t>黃小明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</si>
</sst>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mm:ss.00"/>
  </numFmts>
  <fonts count="2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color theme="1"/>
      <name val="Arial Narrow"/>
      <family val="2"/>
    </font>
    <font>
      <sz val="11"/>
      <color rgb="FF000000"/>
      <name val="Arial Narrow"/>
      <family val="2"/>
    </font>
    <font>
      <sz val="11"/>
      <color rgb="FF000000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sz val="30"/>
      <color rgb="FFFF0000"/>
      <name val="新細明體"/>
      <family val="1"/>
      <charset val="136"/>
      <scheme val="minor"/>
    </font>
    <font>
      <sz val="12"/>
      <color theme="9" tint="-0.499984740745262"/>
      <name val="新細明體"/>
      <family val="1"/>
      <charset val="136"/>
      <scheme val="minor"/>
    </font>
    <font>
      <sz val="30"/>
      <color theme="9" tint="-0.499984740745262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1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12"/>
      <color theme="1"/>
      <name val="Times New Roman"/>
      <family val="1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indexed="8"/>
      <name val="Times New Roman"/>
      <family val="1"/>
    </font>
    <font>
      <sz val="12"/>
      <color theme="1"/>
      <name val="細明體"/>
      <family val="3"/>
      <charset val="136"/>
    </font>
    <font>
      <sz val="10"/>
      <color rgb="FF000000"/>
      <name val="Arial Narrow"/>
      <family val="2"/>
    </font>
    <font>
      <sz val="10"/>
      <color rgb="FF000000"/>
      <name val="標楷體"/>
      <family val="4"/>
      <charset val="136"/>
    </font>
    <font>
      <sz val="12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Fill="1" applyAlignment="1" applyProtection="1"/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0" fillId="2" borderId="0" xfId="0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177" fontId="0" fillId="2" borderId="0" xfId="0" applyNumberFormat="1" applyFill="1">
      <alignment vertical="center"/>
    </xf>
    <xf numFmtId="0" fontId="0" fillId="2" borderId="0" xfId="0" applyFill="1" applyAlignment="1">
      <alignment horizontal="left" vertical="center"/>
    </xf>
    <xf numFmtId="176" fontId="0" fillId="2" borderId="0" xfId="0" applyNumberFormat="1" applyFill="1">
      <alignment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Border="1" applyAlignment="1"/>
    <xf numFmtId="0" fontId="16" fillId="0" borderId="0" xfId="0" applyFont="1" applyFill="1" applyBorder="1" applyAlignment="1"/>
    <xf numFmtId="0" fontId="16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7" fillId="0" borderId="0" xfId="0" applyFont="1" applyBorder="1" applyAlignment="1"/>
    <xf numFmtId="0" fontId="18" fillId="0" borderId="0" xfId="0" applyFont="1" applyBorder="1" applyAlignment="1"/>
    <xf numFmtId="0" fontId="8" fillId="0" borderId="2" xfId="0" applyFont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11" fillId="3" borderId="0" xfId="0" applyFont="1" applyFill="1">
      <alignment vertical="center"/>
    </xf>
    <xf numFmtId="1" fontId="11" fillId="3" borderId="0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0" fillId="4" borderId="0" xfId="0" applyFill="1">
      <alignment vertical="center"/>
    </xf>
    <xf numFmtId="0" fontId="0" fillId="4" borderId="0" xfId="0" applyFill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Fill="1" applyBorder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0" fillId="3" borderId="3" xfId="0" applyFont="1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vertical="center" wrapText="1"/>
    </xf>
    <xf numFmtId="177" fontId="0" fillId="3" borderId="0" xfId="0" applyNumberFormat="1" applyFill="1" applyAlignment="1">
      <alignment vertical="center" wrapText="1"/>
    </xf>
    <xf numFmtId="14" fontId="0" fillId="0" borderId="0" xfId="0" applyNumberForma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20" fillId="0" borderId="0" xfId="0" applyFont="1" applyBorder="1" applyAlignment="1"/>
    <xf numFmtId="0" fontId="20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1" fillId="5" borderId="4" xfId="0" applyFont="1" applyFill="1" applyBorder="1" applyAlignment="1">
      <alignment vertical="center" wrapText="1"/>
    </xf>
    <xf numFmtId="0" fontId="22" fillId="5" borderId="4" xfId="0" applyFont="1" applyFill="1" applyBorder="1" applyAlignment="1">
      <alignment vertical="center" wrapText="1"/>
    </xf>
    <xf numFmtId="0" fontId="21" fillId="5" borderId="0" xfId="0" applyFont="1" applyFill="1" applyAlignment="1">
      <alignment vertical="center" wrapText="1"/>
    </xf>
    <xf numFmtId="0" fontId="22" fillId="5" borderId="0" xfId="0" applyFont="1" applyFill="1" applyAlignment="1">
      <alignment vertical="center" wrapText="1"/>
    </xf>
    <xf numFmtId="0" fontId="22" fillId="5" borderId="5" xfId="0" applyFont="1" applyFill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5" borderId="6" xfId="0" applyFont="1" applyFill="1" applyBorder="1" applyAlignment="1">
      <alignment vertical="center" wrapText="1"/>
    </xf>
    <xf numFmtId="0" fontId="22" fillId="0" borderId="5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2" fillId="0" borderId="6" xfId="0" applyFont="1" applyBorder="1" applyAlignment="1">
      <alignment vertical="center" wrapText="1"/>
    </xf>
    <xf numFmtId="0" fontId="21" fillId="5" borderId="7" xfId="0" applyFont="1" applyFill="1" applyBorder="1" applyAlignment="1">
      <alignment vertical="center" wrapText="1"/>
    </xf>
    <xf numFmtId="0" fontId="22" fillId="5" borderId="7" xfId="0" applyFont="1" applyFill="1" applyBorder="1" applyAlignment="1">
      <alignment vertical="center" wrapText="1"/>
    </xf>
    <xf numFmtId="0" fontId="22" fillId="5" borderId="8" xfId="0" applyFont="1" applyFill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1" fillId="5" borderId="0" xfId="0" applyFont="1" applyFill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5" borderId="0" xfId="0" applyFont="1" applyFill="1" applyBorder="1" applyAlignment="1">
      <alignment vertical="center" wrapText="1"/>
    </xf>
    <xf numFmtId="0" fontId="23" fillId="0" borderId="0" xfId="0" applyFont="1" applyFill="1" applyAlignment="1" applyProtection="1"/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Border="1" applyAlignment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left"/>
    </xf>
    <xf numFmtId="0" fontId="23" fillId="0" borderId="0" xfId="0" applyFont="1">
      <alignment vertical="center"/>
    </xf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A1:T325"/>
  <sheetViews>
    <sheetView tabSelected="1" topLeftCell="D1" zoomScale="85" zoomScaleNormal="85" workbookViewId="0">
      <pane ySplit="25" topLeftCell="A26" activePane="bottomLeft" state="frozen"/>
      <selection pane="bottomLeft" activeCell="J22" sqref="J22"/>
    </sheetView>
  </sheetViews>
  <sheetFormatPr defaultRowHeight="16.5" x14ac:dyDescent="0.25"/>
  <cols>
    <col min="1" max="1" width="5.875" style="49" customWidth="1"/>
    <col min="2" max="2" width="16.25" customWidth="1"/>
    <col min="3" max="3" width="13.875" customWidth="1"/>
    <col min="4" max="4" width="20.875" customWidth="1"/>
    <col min="5" max="5" width="19.875" style="10" customWidth="1"/>
    <col min="6" max="6" width="20.875" style="10" customWidth="1"/>
    <col min="7" max="7" width="19.875" style="68" customWidth="1"/>
    <col min="8" max="8" width="20.875" style="63" customWidth="1"/>
    <col min="9" max="9" width="19.875" style="12" customWidth="1"/>
    <col min="10" max="10" width="20.875" style="10" customWidth="1"/>
    <col min="11" max="11" width="21.75" style="12" customWidth="1"/>
    <col min="12" max="12" width="19.75" style="6" customWidth="1"/>
    <col min="13" max="13" width="19.875" style="12" customWidth="1"/>
    <col min="14" max="14" width="19.75" style="6" customWidth="1"/>
    <col min="15" max="15" width="19.875" style="12" customWidth="1"/>
    <col min="16" max="16" width="19.75" style="6" customWidth="1"/>
    <col min="17" max="17" width="17.5" style="54" hidden="1" customWidth="1"/>
    <col min="18" max="19" width="18.125" style="54" hidden="1" customWidth="1"/>
    <col min="20" max="20" width="22" style="54" hidden="1" customWidth="1"/>
  </cols>
  <sheetData>
    <row r="1" spans="1:18" ht="17.100000000000001" customHeight="1" x14ac:dyDescent="0.25">
      <c r="A1" s="112" t="s">
        <v>229</v>
      </c>
      <c r="B1" s="112"/>
      <c r="C1" s="112"/>
      <c r="D1" s="112"/>
      <c r="E1" s="112"/>
      <c r="F1" s="16"/>
      <c r="G1" s="56"/>
      <c r="H1" s="51"/>
      <c r="I1" s="20"/>
      <c r="J1" s="20"/>
      <c r="K1" s="13"/>
      <c r="L1" s="15"/>
      <c r="R1" s="55"/>
    </row>
    <row r="2" spans="1:18" ht="17.100000000000001" customHeight="1" x14ac:dyDescent="0.25">
      <c r="A2" s="58" t="s">
        <v>71</v>
      </c>
      <c r="B2" s="58"/>
      <c r="C2" s="114"/>
      <c r="D2" s="114"/>
      <c r="E2" s="114"/>
      <c r="F2" s="17"/>
      <c r="G2" s="71"/>
      <c r="H2" s="72"/>
      <c r="I2" s="20"/>
      <c r="J2" s="20"/>
      <c r="K2" s="13"/>
      <c r="L2" s="15"/>
    </row>
    <row r="3" spans="1:18" ht="17.100000000000001" customHeight="1" x14ac:dyDescent="0.25">
      <c r="A3" s="58" t="s">
        <v>29</v>
      </c>
      <c r="B3" s="58"/>
      <c r="C3" s="113" t="e">
        <f>VLOOKUP(C2,工作表4!A:C,2,FALSE)</f>
        <v>#N/A</v>
      </c>
      <c r="D3" s="113"/>
      <c r="E3" s="113"/>
      <c r="F3" s="20"/>
      <c r="G3" s="57"/>
      <c r="H3" s="73"/>
      <c r="J3" s="6"/>
      <c r="L3" s="15"/>
      <c r="M3"/>
      <c r="N3"/>
      <c r="O3"/>
      <c r="P3"/>
    </row>
    <row r="4" spans="1:18" ht="17.100000000000001" customHeight="1" x14ac:dyDescent="0.25">
      <c r="A4" s="46" t="s">
        <v>150</v>
      </c>
      <c r="B4" s="46"/>
      <c r="C4" s="115" t="e">
        <f>VLOOKUP(C2,工作表4!A:C,3,FALSE)</f>
        <v>#N/A</v>
      </c>
      <c r="D4" s="115"/>
      <c r="E4" s="115"/>
      <c r="F4" s="18"/>
      <c r="G4" s="57"/>
      <c r="H4" s="74"/>
      <c r="I4" s="15"/>
      <c r="J4" s="12"/>
      <c r="K4" s="6"/>
      <c r="L4" s="15"/>
      <c r="M4" s="6"/>
      <c r="N4"/>
      <c r="O4"/>
      <c r="P4"/>
    </row>
    <row r="5" spans="1:18" ht="17.100000000000001" customHeight="1" x14ac:dyDescent="0.25">
      <c r="A5" s="58" t="s">
        <v>45</v>
      </c>
      <c r="B5" s="58"/>
      <c r="C5" s="67" t="s">
        <v>46</v>
      </c>
      <c r="D5" s="67" t="e">
        <f>VLOOKUP(C2,工作表4!A:E,5,FALSE)</f>
        <v>#N/A</v>
      </c>
      <c r="E5" s="67" t="s">
        <v>47</v>
      </c>
      <c r="F5" s="17"/>
      <c r="G5" s="57"/>
      <c r="H5" s="72"/>
      <c r="I5" s="20"/>
      <c r="J5" s="20"/>
      <c r="K5" s="13"/>
      <c r="L5" s="15"/>
    </row>
    <row r="6" spans="1:18" ht="17.100000000000001" customHeight="1" x14ac:dyDescent="0.25">
      <c r="A6" s="58" t="s">
        <v>183</v>
      </c>
      <c r="B6" s="58"/>
      <c r="C6" s="113" t="e">
        <f>VLOOKUP(C2,工作表4!A:D,4,FALSE)</f>
        <v>#N/A</v>
      </c>
      <c r="D6" s="113"/>
      <c r="E6" s="113"/>
      <c r="F6" s="17"/>
      <c r="G6" s="57"/>
      <c r="H6" s="51"/>
      <c r="J6" s="57"/>
      <c r="K6" s="13"/>
      <c r="L6" s="15"/>
    </row>
    <row r="7" spans="1:18" ht="17.100000000000001" customHeight="1" x14ac:dyDescent="0.25">
      <c r="A7" s="53" t="s">
        <v>70</v>
      </c>
      <c r="B7" s="53"/>
      <c r="C7" s="48" t="e">
        <f>IF(C4=工作表4!F2,C6*70%,IF(C4=工作表4!F3,C6*70%, C6*50%))</f>
        <v>#N/A</v>
      </c>
      <c r="D7" s="31"/>
      <c r="E7" s="31"/>
      <c r="F7" s="31"/>
      <c r="G7" s="57"/>
      <c r="H7" s="51"/>
      <c r="I7" s="19"/>
      <c r="J7" s="19"/>
      <c r="K7" s="19"/>
      <c r="L7" s="15"/>
    </row>
    <row r="8" spans="1:18" ht="17.100000000000001" customHeight="1" x14ac:dyDescent="0.25">
      <c r="A8" s="59" t="s">
        <v>64</v>
      </c>
      <c r="B8" s="59"/>
      <c r="C8" s="60">
        <f>COUNTIF(B26:B325, "運動員")</f>
        <v>0</v>
      </c>
      <c r="D8" s="32"/>
      <c r="E8" s="32"/>
      <c r="F8" s="32"/>
      <c r="G8" s="57"/>
      <c r="H8" s="73"/>
      <c r="I8" s="19"/>
      <c r="J8" s="19"/>
      <c r="K8" s="19"/>
      <c r="L8" s="15"/>
    </row>
    <row r="9" spans="1:18" ht="17.100000000000001" customHeight="1" x14ac:dyDescent="0.25">
      <c r="A9" s="111" t="s">
        <v>56</v>
      </c>
      <c r="B9" s="111"/>
      <c r="C9" s="60">
        <f>COUNTIF(D26:D325, "男")</f>
        <v>0</v>
      </c>
      <c r="D9" s="32"/>
      <c r="E9" s="32"/>
      <c r="F9" s="32"/>
      <c r="G9" s="57"/>
      <c r="H9" s="73"/>
      <c r="I9" s="15"/>
      <c r="J9" s="15"/>
      <c r="K9" s="13"/>
      <c r="L9" s="15"/>
    </row>
    <row r="10" spans="1:18" ht="17.100000000000001" customHeight="1" x14ac:dyDescent="0.25">
      <c r="A10" s="111" t="s">
        <v>57</v>
      </c>
      <c r="B10" s="111"/>
      <c r="C10" s="60">
        <f>COUNTIF(D26:D325, "女")</f>
        <v>0</v>
      </c>
      <c r="D10" s="32"/>
      <c r="E10" s="32"/>
      <c r="F10" s="32"/>
      <c r="G10" s="57"/>
      <c r="H10" s="73"/>
      <c r="I10" s="15"/>
      <c r="J10" s="15"/>
      <c r="K10" s="13"/>
      <c r="L10" s="15"/>
    </row>
    <row r="11" spans="1:18" ht="17.100000000000001" customHeight="1" x14ac:dyDescent="0.25">
      <c r="A11" s="59" t="s">
        <v>63</v>
      </c>
      <c r="B11" s="59"/>
      <c r="C11" s="60">
        <f>COUNTIF(I26:I325, "輕")</f>
        <v>0</v>
      </c>
      <c r="D11" s="32"/>
      <c r="E11" s="32"/>
      <c r="F11" s="32"/>
      <c r="G11" s="75"/>
      <c r="H11" s="73"/>
      <c r="I11" s="15"/>
      <c r="J11" s="15"/>
      <c r="K11" s="13"/>
      <c r="L11" s="15"/>
    </row>
    <row r="12" spans="1:18" ht="17.100000000000001" customHeight="1" x14ac:dyDescent="0.25">
      <c r="A12" s="59" t="s">
        <v>65</v>
      </c>
      <c r="B12" s="59"/>
      <c r="C12" s="60">
        <f>COUNTIF(I26:I325, "中")</f>
        <v>0</v>
      </c>
      <c r="D12" s="32"/>
      <c r="E12" s="32"/>
      <c r="F12" s="32"/>
      <c r="G12" s="75"/>
      <c r="H12" s="73"/>
      <c r="I12" s="15"/>
      <c r="J12" s="15"/>
      <c r="K12" s="13"/>
      <c r="L12" s="15"/>
    </row>
    <row r="13" spans="1:18" ht="17.100000000000001" customHeight="1" x14ac:dyDescent="0.25">
      <c r="A13" s="59" t="s">
        <v>66</v>
      </c>
      <c r="B13" s="59"/>
      <c r="C13" s="60">
        <f>COUNTIF(I26:I325, "嚴")</f>
        <v>0</v>
      </c>
      <c r="D13" s="32"/>
      <c r="E13" s="32"/>
      <c r="F13" s="32"/>
      <c r="G13" s="75"/>
      <c r="H13" s="73"/>
      <c r="I13" s="15"/>
      <c r="J13" s="15"/>
      <c r="K13" s="13"/>
      <c r="L13" s="15"/>
    </row>
    <row r="14" spans="1:18" ht="17.100000000000001" customHeight="1" x14ac:dyDescent="0.25">
      <c r="A14" s="53" t="s">
        <v>30</v>
      </c>
      <c r="B14" s="53"/>
      <c r="C14" s="60">
        <f>COUNTIF(B26:B325, "融合伙伴")</f>
        <v>0</v>
      </c>
      <c r="D14" s="32"/>
      <c r="E14" s="32"/>
      <c r="F14" s="32"/>
      <c r="G14" s="75"/>
      <c r="H14" s="73"/>
      <c r="I14" s="15"/>
      <c r="J14" s="15"/>
      <c r="K14" s="13"/>
      <c r="L14" s="15"/>
    </row>
    <row r="15" spans="1:18" ht="17.100000000000001" customHeight="1" x14ac:dyDescent="0.25">
      <c r="A15" s="53" t="s">
        <v>69</v>
      </c>
      <c r="B15" s="53"/>
      <c r="C15" s="60">
        <f>COUNTIF(E26:E325, "要")</f>
        <v>0</v>
      </c>
      <c r="D15" s="32"/>
      <c r="E15" s="32"/>
      <c r="F15" s="32"/>
      <c r="G15" s="75"/>
      <c r="H15" s="73"/>
      <c r="I15" s="15"/>
      <c r="J15" s="15"/>
      <c r="K15" s="13"/>
      <c r="L15" s="15"/>
    </row>
    <row r="16" spans="1:18" ht="17.100000000000001" customHeight="1" x14ac:dyDescent="0.25">
      <c r="A16" s="53" t="s">
        <v>36</v>
      </c>
      <c r="B16" s="53"/>
      <c r="C16" s="60">
        <f>SUM(COUNTIFS(J26:J325, "立定跳遠"))</f>
        <v>0</v>
      </c>
      <c r="D16" s="47" t="s">
        <v>213</v>
      </c>
      <c r="E16" s="60">
        <f>SUM(COUNTIFS(J26:J325, "擲豆袋"))</f>
        <v>0</v>
      </c>
      <c r="F16" s="61" t="s">
        <v>216</v>
      </c>
      <c r="G16" s="60">
        <f>SUM(COUNTIFS(L26:L325, "10米"))</f>
        <v>0</v>
      </c>
      <c r="H16" s="66" t="s">
        <v>39</v>
      </c>
      <c r="I16" s="60">
        <f>SUM(COUNTIFS(L26:L325, "100米"))</f>
        <v>0</v>
      </c>
      <c r="J16" s="62" t="s">
        <v>222</v>
      </c>
      <c r="K16" s="60">
        <f>SUM(COUNTIFS(N26:N325, "4x25米接力賽"))</f>
        <v>0</v>
      </c>
      <c r="L16" s="15"/>
      <c r="N16" s="9"/>
      <c r="P16" s="9"/>
    </row>
    <row r="17" spans="1:20" ht="17.100000000000001" customHeight="1" x14ac:dyDescent="0.25">
      <c r="A17" s="109" t="s">
        <v>211</v>
      </c>
      <c r="B17" s="109"/>
      <c r="C17" s="60">
        <f>SUM(COUNTIFS(J26:J325, "立定跳遠(嚴)"))</f>
        <v>0</v>
      </c>
      <c r="D17" s="47" t="s">
        <v>214</v>
      </c>
      <c r="E17" s="60">
        <f>SUM(COUNTIFS(J26:J325, "擲網球"))</f>
        <v>0</v>
      </c>
      <c r="F17" s="61" t="s">
        <v>217</v>
      </c>
      <c r="G17" s="60">
        <f>SUM(COUNTIFS(L26:L325, "25米"))</f>
        <v>0</v>
      </c>
      <c r="H17" s="66" t="s">
        <v>40</v>
      </c>
      <c r="I17" s="60">
        <f>SUM(COUNTIFS(L26:L325, "200米"))</f>
        <v>0</v>
      </c>
      <c r="J17" s="62" t="s">
        <v>223</v>
      </c>
      <c r="K17" s="60">
        <f>SUM(COUNTIFS(N26:N325, "融合4x25米接力賽"))</f>
        <v>0</v>
      </c>
      <c r="L17" s="15"/>
      <c r="N17" s="9"/>
      <c r="P17" s="9"/>
    </row>
    <row r="18" spans="1:20" ht="17.100000000000001" customHeight="1" x14ac:dyDescent="0.25">
      <c r="A18" s="110" t="s">
        <v>37</v>
      </c>
      <c r="B18" s="110"/>
      <c r="C18" s="60">
        <f>SUM(COUNTIFS(J26:J325, "跳遠"))</f>
        <v>0</v>
      </c>
      <c r="D18" s="47" t="s">
        <v>215</v>
      </c>
      <c r="E18" s="60">
        <f>SUM(COUNTIFS(J26:J196, "擲壘球"))</f>
        <v>0</v>
      </c>
      <c r="F18" s="61" t="s">
        <v>38</v>
      </c>
      <c r="G18" s="60">
        <f>SUM(COUNTIFS(L26:L325, "50米"))</f>
        <v>0</v>
      </c>
      <c r="H18" s="66" t="s">
        <v>219</v>
      </c>
      <c r="I18" s="60">
        <f>SUM(COUNTIFS(L26:L325, "400米"))</f>
        <v>0</v>
      </c>
      <c r="J18" s="62" t="s">
        <v>68</v>
      </c>
      <c r="K18" s="60">
        <f>SUM(COUNTIFS(N26:N325, "4x100米接力賽"))</f>
        <v>0</v>
      </c>
      <c r="L18" s="15"/>
      <c r="N18" s="9"/>
      <c r="P18" s="9"/>
    </row>
    <row r="19" spans="1:20" ht="17.100000000000001" customHeight="1" x14ac:dyDescent="0.25">
      <c r="A19" s="53" t="s">
        <v>212</v>
      </c>
      <c r="B19" s="53"/>
      <c r="C19" s="52">
        <f>SUM(COUNTIFS(J26:J325, "跳高"))</f>
        <v>0</v>
      </c>
      <c r="D19" s="47" t="s">
        <v>67</v>
      </c>
      <c r="E19" s="60">
        <f>SUM(COUNTIFS(J26:J325, "推鉛球"))</f>
        <v>0</v>
      </c>
      <c r="F19" s="61" t="s">
        <v>218</v>
      </c>
      <c r="G19" s="60">
        <f>SUM(COUNTIFS(L26:L325, "50米(嚴)"))</f>
        <v>0</v>
      </c>
      <c r="H19" s="66" t="s">
        <v>220</v>
      </c>
      <c r="I19" s="60">
        <f>SUM(COUNTIFS(L26:L325, "800米"))</f>
        <v>0</v>
      </c>
      <c r="J19" s="62" t="s">
        <v>228</v>
      </c>
      <c r="K19" s="60">
        <f>SUM(COUNTIFS(N26:N325, "融合4x100米接力賽"))</f>
        <v>0</v>
      </c>
      <c r="L19" s="15"/>
      <c r="N19" s="9"/>
      <c r="P19" s="9"/>
    </row>
    <row r="20" spans="1:20" ht="17.100000000000001" customHeight="1" x14ac:dyDescent="0.25">
      <c r="B20" s="30"/>
      <c r="C20" s="34"/>
      <c r="D20" s="33"/>
      <c r="E20" s="31"/>
      <c r="F20" s="33"/>
      <c r="G20" s="76"/>
      <c r="H20" s="66" t="s">
        <v>221</v>
      </c>
      <c r="I20" s="60">
        <f>SUM(COUNTIFS(L26:L325, "1500米"))</f>
        <v>0</v>
      </c>
      <c r="J20" s="15"/>
      <c r="K20" s="14"/>
      <c r="L20" s="15"/>
      <c r="N20" s="9"/>
      <c r="P20" s="9"/>
    </row>
    <row r="21" spans="1:20" ht="17.100000000000001" customHeight="1" x14ac:dyDescent="0.25">
      <c r="B21" s="30"/>
      <c r="C21" s="33"/>
      <c r="D21" s="33"/>
      <c r="E21" s="31"/>
      <c r="F21" s="33"/>
      <c r="G21" s="76"/>
      <c r="H21" s="77"/>
      <c r="I21" s="31"/>
      <c r="J21" s="15"/>
      <c r="K21" s="14"/>
      <c r="L21" s="15"/>
      <c r="N21" s="9"/>
      <c r="P21" s="9"/>
    </row>
    <row r="22" spans="1:20" ht="33" x14ac:dyDescent="0.25">
      <c r="A22" s="49" t="s">
        <v>185</v>
      </c>
      <c r="B22" s="49" t="s">
        <v>31</v>
      </c>
      <c r="C22" s="49" t="s">
        <v>0</v>
      </c>
      <c r="D22" s="63" t="s">
        <v>32</v>
      </c>
      <c r="E22" s="63" t="s">
        <v>61</v>
      </c>
      <c r="F22" s="68" t="s">
        <v>1</v>
      </c>
      <c r="G22" s="63" t="s">
        <v>2</v>
      </c>
      <c r="H22" s="64" t="s">
        <v>3</v>
      </c>
      <c r="I22" s="63" t="s">
        <v>62</v>
      </c>
      <c r="J22" s="64" t="s">
        <v>4</v>
      </c>
      <c r="K22" s="69" t="s">
        <v>54</v>
      </c>
      <c r="L22" s="64" t="s">
        <v>5</v>
      </c>
      <c r="M22" s="70" t="s">
        <v>24</v>
      </c>
      <c r="N22" s="64" t="s">
        <v>25</v>
      </c>
      <c r="O22" s="70" t="s">
        <v>23</v>
      </c>
      <c r="P22" s="49" t="s">
        <v>53</v>
      </c>
      <c r="Q22" s="54" t="s">
        <v>204</v>
      </c>
      <c r="R22" s="54" t="s">
        <v>201</v>
      </c>
      <c r="S22" s="54" t="s">
        <v>200</v>
      </c>
      <c r="T22" s="54" t="s">
        <v>205</v>
      </c>
    </row>
    <row r="23" spans="1:20" x14ac:dyDescent="0.25">
      <c r="A23" s="49" t="s">
        <v>186</v>
      </c>
      <c r="B23" s="21" t="s">
        <v>72</v>
      </c>
      <c r="C23" s="21" t="s">
        <v>547</v>
      </c>
      <c r="D23" s="27" t="s">
        <v>73</v>
      </c>
      <c r="E23" s="27" t="s">
        <v>74</v>
      </c>
      <c r="F23" s="28">
        <v>43043</v>
      </c>
      <c r="G23" s="63" t="e">
        <f>IF(F23&gt;0,(IF($D$5="二",DATEDIF(F23,工作表3!$B$3,"Y"),
IF($D$5="三",DATEDIF(F23,工作表3!$B$4,"Y"),
IF($D$5="四",DATEDIF(F23,工作表3!$B$5,"Y"),
IF($D$5="一",DATEDIF(F23,工作表3!$B$2,"Y"),
))))),"""")</f>
        <v>#N/A</v>
      </c>
      <c r="H23" s="64" t="e">
        <f>IF(AND(G23&gt;=8,G23&lt;=11),"8-11",
  IF(AND(G23&gt;=12,G23&lt;=15),"12-15",
    IF(AND(G23&gt;=16,G23&lt;=21),"16-21",
      IF(AND(G23&gt;=22,G23&lt;=29),"22-29",
        IF(G23&gt;=30,"30或以上","")))))</f>
        <v>#N/A</v>
      </c>
      <c r="I23" s="29" t="s">
        <v>82</v>
      </c>
      <c r="J23" s="25" t="s">
        <v>7</v>
      </c>
      <c r="K23" s="26">
        <v>13.25</v>
      </c>
      <c r="L23" s="23" t="s">
        <v>84</v>
      </c>
      <c r="M23" s="24">
        <v>5.8067129629629636E-4</v>
      </c>
      <c r="N23" s="23" t="s">
        <v>85</v>
      </c>
      <c r="O23" s="24">
        <v>8.2118055555555557E-4</v>
      </c>
      <c r="P23" s="22" t="s">
        <v>80</v>
      </c>
    </row>
    <row r="24" spans="1:20" x14ac:dyDescent="0.25">
      <c r="A24" s="49" t="s">
        <v>187</v>
      </c>
      <c r="B24" s="21" t="s">
        <v>72</v>
      </c>
      <c r="C24" s="21" t="s">
        <v>548</v>
      </c>
      <c r="D24" s="27" t="s">
        <v>75</v>
      </c>
      <c r="E24" s="27" t="s">
        <v>76</v>
      </c>
      <c r="F24" s="28">
        <v>43043</v>
      </c>
      <c r="G24" s="63" t="e">
        <f>IF(F24&gt;0,(IF($D$5="二",DATEDIF(F24,工作表3!$B$3,"Y"),
IF($D$5="三",DATEDIF(F24,工作表3!$B$4,"Y"),
IF($D$5="四",DATEDIF(F24,工作表3!$B$5,"Y"),
IF($D$5="一",DATEDIF(F24,工作表3!$B$2,"Y"),
))))),"""")</f>
        <v>#N/A</v>
      </c>
      <c r="H24" s="64" t="e">
        <f t="shared" ref="H24:H25" si="0">IF(AND(G24&gt;=8,G24&lt;=11),"8-11",
  IF(AND(G24&gt;=12,G24&lt;=15),"12-15",
    IF(AND(G24&gt;=16,G24&lt;=21),"16-21",
      IF(AND(G24&gt;=22,G24&lt;=29),"22-29",
        IF(G24&gt;=30,"30或以上","")))))</f>
        <v>#N/A</v>
      </c>
      <c r="I24" s="29" t="s">
        <v>83</v>
      </c>
      <c r="J24" s="25" t="s">
        <v>86</v>
      </c>
      <c r="K24" s="26">
        <v>0.18</v>
      </c>
      <c r="L24" s="23" t="s">
        <v>78</v>
      </c>
      <c r="M24" s="24">
        <v>1.4282407407407408E-4</v>
      </c>
      <c r="N24" s="23"/>
      <c r="O24" s="24">
        <v>1.1141203703703704E-3</v>
      </c>
      <c r="P24" s="22" t="s">
        <v>81</v>
      </c>
    </row>
    <row r="25" spans="1:20" x14ac:dyDescent="0.25">
      <c r="A25" s="49" t="s">
        <v>188</v>
      </c>
      <c r="B25" s="21" t="s">
        <v>77</v>
      </c>
      <c r="C25" s="21" t="s">
        <v>549</v>
      </c>
      <c r="D25" s="27" t="s">
        <v>75</v>
      </c>
      <c r="E25" s="27"/>
      <c r="F25" s="28">
        <v>39363</v>
      </c>
      <c r="G25" s="63" t="e">
        <f>IF(F25&gt;0,(IF($D$5="二",DATEDIF(F25,工作表3!$B$3,"Y"),
IF($D$5="三",DATEDIF(F25,工作表3!$B$4,"Y"),
IF($D$5="四",DATEDIF(F25,工作表3!$B$5,"Y"),
IF($D$5="一",DATEDIF(F25,工作表3!$B$2,"Y"),
))))),"""")</f>
        <v>#N/A</v>
      </c>
      <c r="H25" s="64" t="e">
        <f t="shared" si="0"/>
        <v>#N/A</v>
      </c>
      <c r="I25" s="29"/>
      <c r="J25" s="25"/>
      <c r="K25" s="26"/>
      <c r="L25" s="23"/>
      <c r="M25" s="24"/>
      <c r="N25" s="23" t="s">
        <v>79</v>
      </c>
      <c r="O25" s="24">
        <v>9.1550925925925925E-4</v>
      </c>
      <c r="P25" s="22" t="s">
        <v>80</v>
      </c>
    </row>
    <row r="26" spans="1:20" x14ac:dyDescent="0.25">
      <c r="A26" s="49">
        <v>1</v>
      </c>
      <c r="C26" s="78"/>
      <c r="D26" s="10"/>
      <c r="F26" s="11"/>
      <c r="G26" s="63" t="str">
        <f>IF(F26&gt;0,(IF($D$5="二",DATEDIF(F26,工作表3!$B$3,"Y"),
IF($D$5="三",DATEDIF(F26,工作表3!$B$4,"Y"),
IF($D$5="四",DATEDIF(F26,工作表3!$B$5,"Y"),
IF($D$5="一",DATEDIF(F26,工作表3!$B$2,"Y"),
))))),"""")</f>
        <v>"</v>
      </c>
      <c r="H26" s="64" t="str">
        <f t="shared" ref="H26:H89" si="1">IF(AND(G26&gt;=8,G26&lt;=11),"8-11",
  IF(AND(G26&gt;=12,G26&lt;=15),"12-15",
    IF(AND(G26&gt;=16,G26&lt;=21),"16-21",
      IF(AND(G26&gt;=22,G26&lt;=29),"22-29",
        IF(G26&gt;=30,"30或以上","")))))</f>
        <v>30或以上</v>
      </c>
      <c r="I26" s="51"/>
      <c r="J26" s="65"/>
      <c r="K26" s="50"/>
      <c r="L26" s="65"/>
      <c r="M26" s="7"/>
      <c r="N26" s="12"/>
      <c r="O26" s="7"/>
      <c r="P26"/>
      <c r="Q26" s="54" t="e">
        <f>IF($D$5="一","第一區程度","二至四程度")</f>
        <v>#N/A</v>
      </c>
      <c r="R26" s="55" t="e">
        <f>IF(AND($D$5="一",I26="嚴"),"第一區田項嚴",IF(AND($D$5="一",OR(I26="輕",I26="中")),"第一區田項輕中",IF(OR($D$5="二",$D$5="三",$D$5="四"),"二至四田項","")))</f>
        <v>#N/A</v>
      </c>
      <c r="S26" s="54" t="e">
        <f>IF($D$5="一", IF(I26="嚴", "第一區徑項嚴", IF(H26="8-11", "第一區徑項輕中811", "第一區徑項輕中")), IF(H26="8-11", "二至四徑項811", "二至四徑項"))</f>
        <v>#N/A</v>
      </c>
      <c r="T26" s="54" t="e">
        <f>IF(AND($D$5="一",B26="融合伙伴"),"一區UP接力",IF(AND($D$5="一",B26="運動員",OR(L26="10米",L26="25米",L26="50米",L26="50米(嚴)")),"一區25米接力",IF(AND($D$5="一",B26="運動員",OR(L26="100米",L26="200米",L26="400米",L26="800米",L26="1500米")),"其他100米接力",IF(AND(OR($D$5="二",$D$5="三",$D$5="四"),B26="融合伙伴"),"二至四UP接力",IF(AND(OR($D$5="二",$D$5="三",$D$5="四"),B26="運動員",OR(L26="100米",L26="200米",L26="400米",L26="800米",L26="1500米")),"其他100米接力"," no relay ")))))</f>
        <v>#N/A</v>
      </c>
    </row>
    <row r="27" spans="1:20" x14ac:dyDescent="0.25">
      <c r="A27" s="49">
        <v>2</v>
      </c>
      <c r="C27" s="78"/>
      <c r="D27" s="10"/>
      <c r="F27" s="11"/>
      <c r="G27" s="63" t="str">
        <f>IF(F27&gt;0,(IF($D$5="二",DATEDIF(F27,工作表3!$B$3,"Y"),
IF($D$5="三",DATEDIF(F27,工作表3!$B$4,"Y"),
IF($D$5="四",DATEDIF(F27,工作表3!$B$5,"Y"),
IF($D$5="一",DATEDIF(F27,工作表3!$B$2,"Y"),
))))),"""")</f>
        <v>"</v>
      </c>
      <c r="H27" s="64" t="str">
        <f t="shared" si="1"/>
        <v>30或以上</v>
      </c>
      <c r="I27" s="51"/>
      <c r="J27" s="65"/>
      <c r="K27" s="50"/>
      <c r="L27" s="12"/>
      <c r="M27" s="7"/>
      <c r="N27" s="12"/>
      <c r="O27" s="7"/>
      <c r="P27"/>
      <c r="Q27" s="54" t="e">
        <f t="shared" ref="Q27:Q90" si="2">IF($D$5="一","第一區程度","二至四程度")</f>
        <v>#N/A</v>
      </c>
      <c r="R27" s="55" t="e">
        <f t="shared" ref="R27:R29" si="3">IF(AND($D$5="一",I27="嚴"),"第一區田項嚴",IF(AND($D$5="一",OR(I27="輕",I27="中")),"第一區田項輕中",IF(OR($D$5="二",$D$5="三",$D$5="四"),"二至四田項","")))</f>
        <v>#N/A</v>
      </c>
      <c r="S27" s="54" t="e">
        <f t="shared" ref="S27:S90" si="4">IF($D$5="一", IF(I27="嚴", "第一區徑項嚴", IF(H27="8-11", "第一區徑項輕中811", "第一區徑項輕中")), IF(H27="8-11", "二至四徑項811", "二至四徑項"))</f>
        <v>#N/A</v>
      </c>
      <c r="T27" s="54" t="e">
        <f t="shared" ref="T27:T90" si="5">IF(AND($D$5="一",B27="融合伙伴"),"一區UP接力",IF(AND($D$5="一",B27="運動員",OR(L27="10米",L27="25米",L27="50米",L27="50米(嚴)")),"一區25米接力",IF(AND($D$5="一",B27="運動員",OR(L27="100米",L27="200米",L27="400米",L27="800米",L27="1500米")),"其他100米接力",IF(AND(OR($D$5="二",$D$5="三",$D$5="四"),B27="融合伙伴"),"二至四UP接力",IF(AND(OR($D$5="二",$D$5="三",$D$5="四"),B27="運動員",OR(L27="100米",L27="200米",L27="400米",L27="800米",L27="1500米")),"其他100米接力"," no relay ")))))</f>
        <v>#N/A</v>
      </c>
    </row>
    <row r="28" spans="1:20" x14ac:dyDescent="0.25">
      <c r="A28" s="49">
        <v>3</v>
      </c>
      <c r="D28" s="10"/>
      <c r="F28" s="11"/>
      <c r="G28" s="63" t="str">
        <f>IF(F28&gt;0,(IF($D$5="二",DATEDIF(F28,工作表3!$B$3,"Y"),
IF($D$5="三",DATEDIF(F28,工作表3!$B$4,"Y"),
IF($D$5="四",DATEDIF(F28,工作表3!$B$5,"Y"),
IF($D$5="一",DATEDIF(F28,工作表3!$B$2,"Y"),
))))),"""")</f>
        <v>"</v>
      </c>
      <c r="H28" s="64" t="str">
        <f t="shared" si="1"/>
        <v>30或以上</v>
      </c>
      <c r="I28" s="51"/>
      <c r="J28" s="65"/>
      <c r="K28" s="50"/>
      <c r="L28" s="12"/>
      <c r="M28" s="7"/>
      <c r="N28" s="12"/>
      <c r="O28" s="7"/>
      <c r="P28"/>
      <c r="Q28" s="54" t="e">
        <f t="shared" si="2"/>
        <v>#N/A</v>
      </c>
      <c r="R28" s="55" t="e">
        <f t="shared" si="3"/>
        <v>#N/A</v>
      </c>
      <c r="S28" s="54" t="e">
        <f t="shared" si="4"/>
        <v>#N/A</v>
      </c>
      <c r="T28" s="54" t="e">
        <f t="shared" si="5"/>
        <v>#N/A</v>
      </c>
    </row>
    <row r="29" spans="1:20" x14ac:dyDescent="0.25">
      <c r="A29" s="49">
        <v>4</v>
      </c>
      <c r="D29" s="10"/>
      <c r="F29" s="11"/>
      <c r="G29" s="63" t="str">
        <f>IF(F29&gt;0,(IF($D$5="二",DATEDIF(F29,工作表3!$B$3,"Y"),
IF($D$5="三",DATEDIF(F29,工作表3!$B$4,"Y"),
IF($D$5="四",DATEDIF(F29,工作表3!$B$5,"Y"),
IF($D$5="一",DATEDIF(F29,工作表3!$B$2,"Y"),
))))),"""")</f>
        <v>"</v>
      </c>
      <c r="H29" s="64" t="str">
        <f t="shared" si="1"/>
        <v>30或以上</v>
      </c>
      <c r="I29" s="51"/>
      <c r="J29" s="65"/>
      <c r="K29" s="6"/>
      <c r="L29" s="12"/>
      <c r="M29" s="7"/>
      <c r="N29" s="12"/>
      <c r="O29" s="7"/>
      <c r="P29"/>
      <c r="Q29" s="54" t="e">
        <f t="shared" si="2"/>
        <v>#N/A</v>
      </c>
      <c r="R29" s="55" t="e">
        <f t="shared" si="3"/>
        <v>#N/A</v>
      </c>
      <c r="S29" s="54" t="e">
        <f t="shared" si="4"/>
        <v>#N/A</v>
      </c>
      <c r="T29" s="54" t="e">
        <f t="shared" si="5"/>
        <v>#N/A</v>
      </c>
    </row>
    <row r="30" spans="1:20" x14ac:dyDescent="0.25">
      <c r="A30" s="49">
        <v>5</v>
      </c>
      <c r="D30" s="10"/>
      <c r="F30" s="11"/>
      <c r="G30" s="63" t="str">
        <f>IF(F30&gt;0,(IF($D$5="二",DATEDIF(F30,工作表3!$B$3,"Y"),
IF($D$5="三",DATEDIF(F30,工作表3!$B$4,"Y"),
IF($D$5="四",DATEDIF(F30,工作表3!$B$5,"Y"),
IF($D$5="一",DATEDIF(F30,工作表3!$B$2,"Y"),
))))),"""")</f>
        <v>"</v>
      </c>
      <c r="H30" s="64" t="str">
        <f t="shared" si="1"/>
        <v>30或以上</v>
      </c>
      <c r="I30" s="10"/>
      <c r="J30" s="12"/>
      <c r="K30" s="6"/>
      <c r="L30" s="12"/>
      <c r="M30" s="7"/>
      <c r="N30" s="12"/>
      <c r="O30" s="7"/>
      <c r="P30"/>
      <c r="Q30" s="54" t="e">
        <f t="shared" si="2"/>
        <v>#N/A</v>
      </c>
      <c r="R30" s="55" t="e">
        <f t="shared" ref="R30:R61" si="6">IF(AND($D$5="一",I30="嚴"),"第一區田項嚴",IF(AND($D$5="一",OR(I30="輕",I30="中")),"第一區田項輕中",IF(OR($D$5="二",$D$5="三",$D$5="四"),"二至四田項","")))</f>
        <v>#N/A</v>
      </c>
      <c r="S30" s="54" t="e">
        <f t="shared" si="4"/>
        <v>#N/A</v>
      </c>
      <c r="T30" s="54" t="e">
        <f t="shared" si="5"/>
        <v>#N/A</v>
      </c>
    </row>
    <row r="31" spans="1:20" x14ac:dyDescent="0.25">
      <c r="A31" s="49">
        <v>6</v>
      </c>
      <c r="D31" s="10"/>
      <c r="F31" s="11"/>
      <c r="G31" s="63" t="str">
        <f>IF(F31&gt;0,(IF($D$5="二",DATEDIF(F31,工作表3!$B$3,"Y"),
IF($D$5="三",DATEDIF(F31,工作表3!$B$4,"Y"),
IF($D$5="四",DATEDIF(F31,工作表3!$B$5,"Y"),
IF($D$5="一",DATEDIF(F31,工作表3!$B$2,"Y"),
))))),"""")</f>
        <v>"</v>
      </c>
      <c r="H31" s="64" t="str">
        <f t="shared" si="1"/>
        <v>30或以上</v>
      </c>
      <c r="I31" s="10"/>
      <c r="J31" s="12"/>
      <c r="K31" s="6"/>
      <c r="L31" s="12"/>
      <c r="M31" s="7"/>
      <c r="N31" s="12"/>
      <c r="O31" s="7"/>
      <c r="P31"/>
      <c r="Q31" s="54" t="e">
        <f t="shared" si="2"/>
        <v>#N/A</v>
      </c>
      <c r="R31" s="55" t="e">
        <f t="shared" si="6"/>
        <v>#N/A</v>
      </c>
      <c r="S31" s="54" t="e">
        <f t="shared" si="4"/>
        <v>#N/A</v>
      </c>
      <c r="T31" s="54" t="e">
        <f t="shared" si="5"/>
        <v>#N/A</v>
      </c>
    </row>
    <row r="32" spans="1:20" x14ac:dyDescent="0.25">
      <c r="A32" s="49">
        <v>7</v>
      </c>
      <c r="D32" s="10"/>
      <c r="F32" s="11"/>
      <c r="G32" s="63" t="str">
        <f>IF(F32&gt;0,(IF($D$5="二",DATEDIF(F32,工作表3!$B$3,"Y"),
IF($D$5="三",DATEDIF(F32,工作表3!$B$4,"Y"),
IF($D$5="四",DATEDIF(F32,工作表3!$B$5,"Y"),
IF($D$5="一",DATEDIF(F32,工作表3!$B$2,"Y"),
))))),"""")</f>
        <v>"</v>
      </c>
      <c r="H32" s="64" t="str">
        <f t="shared" si="1"/>
        <v>30或以上</v>
      </c>
      <c r="I32" s="10"/>
      <c r="J32" s="12"/>
      <c r="K32" s="6"/>
      <c r="L32" s="12"/>
      <c r="M32" s="7"/>
      <c r="N32" s="12"/>
      <c r="O32" s="7"/>
      <c r="P32"/>
      <c r="Q32" s="54" t="e">
        <f t="shared" si="2"/>
        <v>#N/A</v>
      </c>
      <c r="R32" s="55" t="e">
        <f t="shared" si="6"/>
        <v>#N/A</v>
      </c>
      <c r="S32" s="54" t="e">
        <f t="shared" si="4"/>
        <v>#N/A</v>
      </c>
      <c r="T32" s="54" t="e">
        <f t="shared" si="5"/>
        <v>#N/A</v>
      </c>
    </row>
    <row r="33" spans="1:20" x14ac:dyDescent="0.25">
      <c r="A33" s="49">
        <v>8</v>
      </c>
      <c r="D33" s="10"/>
      <c r="F33" s="11"/>
      <c r="G33" s="63" t="str">
        <f>IF(F33&gt;0,(IF($D$5="二",DATEDIF(F33,工作表3!$B$3,"Y"),
IF($D$5="三",DATEDIF(F33,工作表3!$B$4,"Y"),
IF($D$5="四",DATEDIF(F33,工作表3!$B$5,"Y"),
IF($D$5="一",DATEDIF(F33,工作表3!$B$2,"Y"),
))))),"""")</f>
        <v>"</v>
      </c>
      <c r="H33" s="64" t="str">
        <f t="shared" si="1"/>
        <v>30或以上</v>
      </c>
      <c r="I33" s="10"/>
      <c r="J33" s="12"/>
      <c r="K33" s="6"/>
      <c r="L33" s="12"/>
      <c r="M33" s="7"/>
      <c r="N33" s="12"/>
      <c r="O33" s="7"/>
      <c r="P33"/>
      <c r="Q33" s="54" t="e">
        <f t="shared" si="2"/>
        <v>#N/A</v>
      </c>
      <c r="R33" s="55" t="e">
        <f t="shared" si="6"/>
        <v>#N/A</v>
      </c>
      <c r="S33" s="54" t="e">
        <f t="shared" si="4"/>
        <v>#N/A</v>
      </c>
      <c r="T33" s="54" t="e">
        <f t="shared" si="5"/>
        <v>#N/A</v>
      </c>
    </row>
    <row r="34" spans="1:20" x14ac:dyDescent="0.25">
      <c r="A34" s="49">
        <v>9</v>
      </c>
      <c r="D34" s="10"/>
      <c r="F34" s="11"/>
      <c r="G34" s="63" t="str">
        <f>IF(F34&gt;0,(IF($D$5="二",DATEDIF(F34,工作表3!$B$3,"Y"),
IF($D$5="三",DATEDIF(F34,工作表3!$B$4,"Y"),
IF($D$5="四",DATEDIF(F34,工作表3!$B$5,"Y"),
IF($D$5="一",DATEDIF(F34,工作表3!$B$2,"Y"),
))))),"""")</f>
        <v>"</v>
      </c>
      <c r="H34" s="64" t="str">
        <f t="shared" si="1"/>
        <v>30或以上</v>
      </c>
      <c r="I34" s="10"/>
      <c r="J34" s="12"/>
      <c r="K34" s="6"/>
      <c r="L34" s="12"/>
      <c r="M34" s="7"/>
      <c r="N34" s="12"/>
      <c r="O34" s="7"/>
      <c r="P34"/>
      <c r="Q34" s="54" t="e">
        <f t="shared" si="2"/>
        <v>#N/A</v>
      </c>
      <c r="R34" s="55" t="e">
        <f t="shared" si="6"/>
        <v>#N/A</v>
      </c>
      <c r="S34" s="54" t="e">
        <f t="shared" si="4"/>
        <v>#N/A</v>
      </c>
      <c r="T34" s="54" t="e">
        <f t="shared" si="5"/>
        <v>#N/A</v>
      </c>
    </row>
    <row r="35" spans="1:20" x14ac:dyDescent="0.25">
      <c r="A35" s="49">
        <v>10</v>
      </c>
      <c r="D35" s="10"/>
      <c r="F35" s="11"/>
      <c r="G35" s="63" t="str">
        <f>IF(F35&gt;0,(IF($D$5="二",DATEDIF(F35,工作表3!$B$3,"Y"),
IF($D$5="三",DATEDIF(F35,工作表3!$B$4,"Y"),
IF($D$5="四",DATEDIF(F35,工作表3!$B$5,"Y"),
IF($D$5="一",DATEDIF(F35,工作表3!$B$2,"Y"),
))))),"""")</f>
        <v>"</v>
      </c>
      <c r="H35" s="64" t="str">
        <f t="shared" si="1"/>
        <v>30或以上</v>
      </c>
      <c r="I35" s="10"/>
      <c r="J35" s="12"/>
      <c r="K35" s="6"/>
      <c r="L35" s="12"/>
      <c r="M35" s="7"/>
      <c r="N35" s="12"/>
      <c r="O35" s="7"/>
      <c r="P35"/>
      <c r="Q35" s="54" t="e">
        <f t="shared" si="2"/>
        <v>#N/A</v>
      </c>
      <c r="R35" s="55" t="e">
        <f t="shared" si="6"/>
        <v>#N/A</v>
      </c>
      <c r="S35" s="54" t="e">
        <f t="shared" si="4"/>
        <v>#N/A</v>
      </c>
      <c r="T35" s="54" t="e">
        <f t="shared" si="5"/>
        <v>#N/A</v>
      </c>
    </row>
    <row r="36" spans="1:20" x14ac:dyDescent="0.25">
      <c r="A36" s="49">
        <v>11</v>
      </c>
      <c r="D36" s="10"/>
      <c r="F36" s="11"/>
      <c r="G36" s="63" t="str">
        <f>IF(F36&gt;0,(IF($D$5="二",DATEDIF(F36,工作表3!$B$3,"Y"),
IF($D$5="三",DATEDIF(F36,工作表3!$B$4,"Y"),
IF($D$5="四",DATEDIF(F36,工作表3!$B$5,"Y"),
IF($D$5="一",DATEDIF(F36,工作表3!$B$2,"Y"),
))))),"""")</f>
        <v>"</v>
      </c>
      <c r="H36" s="64" t="str">
        <f t="shared" si="1"/>
        <v>30或以上</v>
      </c>
      <c r="I36" s="10"/>
      <c r="J36" s="12"/>
      <c r="K36" s="6"/>
      <c r="L36" s="12"/>
      <c r="M36" s="7"/>
      <c r="N36" s="12"/>
      <c r="O36" s="7"/>
      <c r="P36"/>
      <c r="Q36" s="54" t="e">
        <f t="shared" si="2"/>
        <v>#N/A</v>
      </c>
      <c r="R36" s="55" t="e">
        <f t="shared" si="6"/>
        <v>#N/A</v>
      </c>
      <c r="S36" s="54" t="e">
        <f t="shared" si="4"/>
        <v>#N/A</v>
      </c>
      <c r="T36" s="54" t="e">
        <f t="shared" si="5"/>
        <v>#N/A</v>
      </c>
    </row>
    <row r="37" spans="1:20" x14ac:dyDescent="0.25">
      <c r="A37" s="49">
        <v>12</v>
      </c>
      <c r="D37" s="10"/>
      <c r="F37" s="11"/>
      <c r="G37" s="63" t="str">
        <f>IF(F37&gt;0,(IF($D$5="二",DATEDIF(F37,工作表3!$B$3,"Y"),
IF($D$5="三",DATEDIF(F37,工作表3!$B$4,"Y"),
IF($D$5="四",DATEDIF(F37,工作表3!$B$5,"Y"),
IF($D$5="一",DATEDIF(F37,工作表3!$B$2,"Y"),
))))),"""")</f>
        <v>"</v>
      </c>
      <c r="H37" s="64" t="str">
        <f t="shared" si="1"/>
        <v>30或以上</v>
      </c>
      <c r="I37" s="10"/>
      <c r="J37" s="12"/>
      <c r="K37" s="6"/>
      <c r="L37" s="12"/>
      <c r="M37" s="7"/>
      <c r="N37" s="12"/>
      <c r="O37" s="7"/>
      <c r="P37"/>
      <c r="Q37" s="54" t="e">
        <f t="shared" si="2"/>
        <v>#N/A</v>
      </c>
      <c r="R37" s="55" t="e">
        <f t="shared" si="6"/>
        <v>#N/A</v>
      </c>
      <c r="S37" s="54" t="e">
        <f t="shared" si="4"/>
        <v>#N/A</v>
      </c>
      <c r="T37" s="54" t="e">
        <f t="shared" si="5"/>
        <v>#N/A</v>
      </c>
    </row>
    <row r="38" spans="1:20" x14ac:dyDescent="0.25">
      <c r="A38" s="49">
        <v>13</v>
      </c>
      <c r="D38" s="10"/>
      <c r="F38" s="11"/>
      <c r="G38" s="63" t="str">
        <f>IF(F38&gt;0,(IF($D$5="二",DATEDIF(F38,工作表3!$B$3,"Y"),
IF($D$5="三",DATEDIF(F38,工作表3!$B$4,"Y"),
IF($D$5="四",DATEDIF(F38,工作表3!$B$5,"Y"),
IF($D$5="一",DATEDIF(F38,工作表3!$B$2,"Y"),
))))),"""")</f>
        <v>"</v>
      </c>
      <c r="H38" s="64" t="str">
        <f t="shared" si="1"/>
        <v>30或以上</v>
      </c>
      <c r="I38" s="10"/>
      <c r="J38" s="12"/>
      <c r="K38" s="6"/>
      <c r="L38" s="12"/>
      <c r="M38" s="7"/>
      <c r="N38" s="12"/>
      <c r="O38" s="7"/>
      <c r="P38"/>
      <c r="Q38" s="54" t="e">
        <f t="shared" si="2"/>
        <v>#N/A</v>
      </c>
      <c r="R38" s="55" t="e">
        <f t="shared" si="6"/>
        <v>#N/A</v>
      </c>
      <c r="S38" s="54" t="e">
        <f t="shared" si="4"/>
        <v>#N/A</v>
      </c>
      <c r="T38" s="54" t="e">
        <f t="shared" si="5"/>
        <v>#N/A</v>
      </c>
    </row>
    <row r="39" spans="1:20" x14ac:dyDescent="0.25">
      <c r="A39" s="49">
        <v>14</v>
      </c>
      <c r="D39" s="10"/>
      <c r="F39" s="11"/>
      <c r="G39" s="63" t="str">
        <f>IF(F39&gt;0,(IF($D$5="二",DATEDIF(F39,工作表3!$B$3,"Y"),
IF($D$5="三",DATEDIF(F39,工作表3!$B$4,"Y"),
IF($D$5="四",DATEDIF(F39,工作表3!$B$5,"Y"),
IF($D$5="一",DATEDIF(F39,工作表3!$B$2,"Y"),
))))),"""")</f>
        <v>"</v>
      </c>
      <c r="H39" s="64" t="str">
        <f t="shared" si="1"/>
        <v>30或以上</v>
      </c>
      <c r="I39" s="10"/>
      <c r="J39" s="12"/>
      <c r="K39" s="6"/>
      <c r="L39" s="12"/>
      <c r="M39" s="7"/>
      <c r="N39" s="12"/>
      <c r="O39" s="7"/>
      <c r="P39"/>
      <c r="Q39" s="54" t="e">
        <f t="shared" si="2"/>
        <v>#N/A</v>
      </c>
      <c r="R39" s="55" t="e">
        <f t="shared" si="6"/>
        <v>#N/A</v>
      </c>
      <c r="S39" s="54" t="e">
        <f t="shared" si="4"/>
        <v>#N/A</v>
      </c>
      <c r="T39" s="54" t="e">
        <f t="shared" si="5"/>
        <v>#N/A</v>
      </c>
    </row>
    <row r="40" spans="1:20" x14ac:dyDescent="0.25">
      <c r="A40" s="49">
        <v>15</v>
      </c>
      <c r="D40" s="10"/>
      <c r="F40" s="11"/>
      <c r="G40" s="63" t="str">
        <f>IF(F40&gt;0,(IF($D$5="二",DATEDIF(F40,工作表3!$B$3,"Y"),
IF($D$5="三",DATEDIF(F40,工作表3!$B$4,"Y"),
IF($D$5="四",DATEDIF(F40,工作表3!$B$5,"Y"),
IF($D$5="一",DATEDIF(F40,工作表3!$B$2,"Y"),
))))),"""")</f>
        <v>"</v>
      </c>
      <c r="H40" s="64" t="str">
        <f t="shared" si="1"/>
        <v>30或以上</v>
      </c>
      <c r="I40" s="10"/>
      <c r="J40" s="12"/>
      <c r="K40" s="6"/>
      <c r="L40" s="12"/>
      <c r="M40" s="7"/>
      <c r="N40" s="12"/>
      <c r="O40" s="7"/>
      <c r="P40"/>
      <c r="Q40" s="54" t="e">
        <f t="shared" si="2"/>
        <v>#N/A</v>
      </c>
      <c r="R40" s="55" t="e">
        <f t="shared" si="6"/>
        <v>#N/A</v>
      </c>
      <c r="S40" s="54" t="e">
        <f t="shared" si="4"/>
        <v>#N/A</v>
      </c>
      <c r="T40" s="54" t="e">
        <f t="shared" si="5"/>
        <v>#N/A</v>
      </c>
    </row>
    <row r="41" spans="1:20" x14ac:dyDescent="0.25">
      <c r="A41" s="49">
        <v>16</v>
      </c>
      <c r="D41" s="10"/>
      <c r="F41" s="11"/>
      <c r="G41" s="63" t="str">
        <f>IF(F41&gt;0,(IF($D$5="二",DATEDIF(F41,工作表3!$B$3,"Y"),
IF($D$5="三",DATEDIF(F41,工作表3!$B$4,"Y"),
IF($D$5="四",DATEDIF(F41,工作表3!$B$5,"Y"),
IF($D$5="一",DATEDIF(F41,工作表3!$B$2,"Y"),
))))),"""")</f>
        <v>"</v>
      </c>
      <c r="H41" s="64" t="str">
        <f t="shared" si="1"/>
        <v>30或以上</v>
      </c>
      <c r="I41" s="10"/>
      <c r="J41" s="12"/>
      <c r="K41" s="6"/>
      <c r="L41" s="12"/>
      <c r="M41" s="7"/>
      <c r="N41" s="12"/>
      <c r="O41" s="7"/>
      <c r="P41"/>
      <c r="Q41" s="54" t="e">
        <f t="shared" si="2"/>
        <v>#N/A</v>
      </c>
      <c r="R41" s="55" t="e">
        <f t="shared" si="6"/>
        <v>#N/A</v>
      </c>
      <c r="S41" s="54" t="e">
        <f t="shared" si="4"/>
        <v>#N/A</v>
      </c>
      <c r="T41" s="54" t="e">
        <f t="shared" si="5"/>
        <v>#N/A</v>
      </c>
    </row>
    <row r="42" spans="1:20" x14ac:dyDescent="0.25">
      <c r="A42" s="49">
        <v>17</v>
      </c>
      <c r="D42" s="10"/>
      <c r="F42" s="11"/>
      <c r="G42" s="63" t="str">
        <f>IF(F42&gt;0,(IF($D$5="二",DATEDIF(F42,工作表3!$B$3,"Y"),
IF($D$5="三",DATEDIF(F42,工作表3!$B$4,"Y"),
IF($D$5="四",DATEDIF(F42,工作表3!$B$5,"Y"),
IF($D$5="一",DATEDIF(F42,工作表3!$B$2,"Y"),
))))),"""")</f>
        <v>"</v>
      </c>
      <c r="H42" s="64" t="str">
        <f t="shared" si="1"/>
        <v>30或以上</v>
      </c>
      <c r="J42" s="12"/>
      <c r="K42" s="6"/>
      <c r="L42" s="12"/>
      <c r="M42" s="7"/>
      <c r="N42" s="12"/>
      <c r="O42" s="7"/>
      <c r="P42"/>
      <c r="Q42" s="54" t="e">
        <f t="shared" si="2"/>
        <v>#N/A</v>
      </c>
      <c r="R42" s="55" t="e">
        <f t="shared" si="6"/>
        <v>#N/A</v>
      </c>
      <c r="S42" s="54" t="e">
        <f t="shared" si="4"/>
        <v>#N/A</v>
      </c>
      <c r="T42" s="54" t="e">
        <f t="shared" si="5"/>
        <v>#N/A</v>
      </c>
    </row>
    <row r="43" spans="1:20" x14ac:dyDescent="0.25">
      <c r="A43" s="49">
        <v>18</v>
      </c>
      <c r="D43" s="10"/>
      <c r="F43" s="11"/>
      <c r="G43" s="63" t="str">
        <f>IF(F43&gt;0,(IF($D$5="二",DATEDIF(F43,工作表3!$B$3,"Y"),
IF($D$5="三",DATEDIF(F43,工作表3!$B$4,"Y"),
IF($D$5="四",DATEDIF(F43,工作表3!$B$5,"Y"),
IF($D$5="一",DATEDIF(F43,工作表3!$B$2,"Y"),
))))),"""")</f>
        <v>"</v>
      </c>
      <c r="H43" s="64" t="str">
        <f t="shared" si="1"/>
        <v>30或以上</v>
      </c>
      <c r="J43" s="12"/>
      <c r="K43" s="6"/>
      <c r="L43" s="12"/>
      <c r="M43" s="7"/>
      <c r="N43" s="12"/>
      <c r="O43" s="7"/>
      <c r="P43"/>
      <c r="Q43" s="54" t="e">
        <f t="shared" si="2"/>
        <v>#N/A</v>
      </c>
      <c r="R43" s="55" t="e">
        <f t="shared" si="6"/>
        <v>#N/A</v>
      </c>
      <c r="S43" s="54" t="e">
        <f t="shared" si="4"/>
        <v>#N/A</v>
      </c>
      <c r="T43" s="54" t="e">
        <f t="shared" si="5"/>
        <v>#N/A</v>
      </c>
    </row>
    <row r="44" spans="1:20" x14ac:dyDescent="0.25">
      <c r="A44" s="49">
        <v>19</v>
      </c>
      <c r="D44" s="10"/>
      <c r="F44" s="11"/>
      <c r="G44" s="63" t="str">
        <f>IF(F44&gt;0,(IF($D$5="二",DATEDIF(F44,工作表3!$B$3,"Y"),
IF($D$5="三",DATEDIF(F44,工作表3!$B$4,"Y"),
IF($D$5="四",DATEDIF(F44,工作表3!$B$5,"Y"),
IF($D$5="一",DATEDIF(F44,工作表3!$B$2,"Y"),
))))),"""")</f>
        <v>"</v>
      </c>
      <c r="H44" s="64" t="str">
        <f t="shared" si="1"/>
        <v>30或以上</v>
      </c>
      <c r="J44" s="12"/>
      <c r="K44" s="6"/>
      <c r="L44" s="12"/>
      <c r="M44" s="7"/>
      <c r="N44" s="12"/>
      <c r="O44" s="7"/>
      <c r="P44"/>
      <c r="Q44" s="54" t="e">
        <f t="shared" si="2"/>
        <v>#N/A</v>
      </c>
      <c r="R44" s="55" t="e">
        <f t="shared" si="6"/>
        <v>#N/A</v>
      </c>
      <c r="S44" s="54" t="e">
        <f t="shared" si="4"/>
        <v>#N/A</v>
      </c>
      <c r="T44" s="54" t="e">
        <f t="shared" si="5"/>
        <v>#N/A</v>
      </c>
    </row>
    <row r="45" spans="1:20" x14ac:dyDescent="0.25">
      <c r="A45" s="49">
        <v>20</v>
      </c>
      <c r="G45" s="63" t="str">
        <f>IF(F45&gt;0,(IF($D$5="二",DATEDIF(F45,工作表3!$B$3,"Y"),
IF($D$5="三",DATEDIF(F45,工作表3!$B$4,"Y"),
IF($D$5="四",DATEDIF(F45,工作表3!$B$5,"Y"),
IF($D$5="一",DATEDIF(F45,工作表3!$B$2,"Y"),
))))),"""")</f>
        <v>"</v>
      </c>
      <c r="H45" s="64" t="str">
        <f t="shared" si="1"/>
        <v>30或以上</v>
      </c>
      <c r="Q45" s="54" t="e">
        <f t="shared" si="2"/>
        <v>#N/A</v>
      </c>
      <c r="R45" s="55" t="e">
        <f t="shared" si="6"/>
        <v>#N/A</v>
      </c>
      <c r="S45" s="54" t="e">
        <f t="shared" si="4"/>
        <v>#N/A</v>
      </c>
      <c r="T45" s="54" t="e">
        <f t="shared" si="5"/>
        <v>#N/A</v>
      </c>
    </row>
    <row r="46" spans="1:20" x14ac:dyDescent="0.25">
      <c r="A46" s="49">
        <v>21</v>
      </c>
      <c r="G46" s="63" t="str">
        <f>IF(F46&gt;0,(IF($D$5="二",DATEDIF(F46,工作表3!$B$3,"Y"),
IF($D$5="三",DATEDIF(F46,工作表3!$B$4,"Y"),
IF($D$5="四",DATEDIF(F46,工作表3!$B$5,"Y"),
IF($D$5="一",DATEDIF(F46,工作表3!$B$2,"Y"),
))))),"""")</f>
        <v>"</v>
      </c>
      <c r="H46" s="64" t="str">
        <f t="shared" si="1"/>
        <v>30或以上</v>
      </c>
      <c r="Q46" s="54" t="e">
        <f t="shared" si="2"/>
        <v>#N/A</v>
      </c>
      <c r="R46" s="55" t="e">
        <f t="shared" si="6"/>
        <v>#N/A</v>
      </c>
      <c r="S46" s="54" t="e">
        <f t="shared" si="4"/>
        <v>#N/A</v>
      </c>
      <c r="T46" s="54" t="e">
        <f t="shared" si="5"/>
        <v>#N/A</v>
      </c>
    </row>
    <row r="47" spans="1:20" x14ac:dyDescent="0.25">
      <c r="A47" s="49">
        <v>22</v>
      </c>
      <c r="G47" s="63" t="str">
        <f>IF(F47&gt;0,(IF($D$5="二",DATEDIF(F47,工作表3!$B$3,"Y"),
IF($D$5="三",DATEDIF(F47,工作表3!$B$4,"Y"),
IF($D$5="四",DATEDIF(F47,工作表3!$B$5,"Y"),
IF($D$5="一",DATEDIF(F47,工作表3!$B$2,"Y"),
))))),"""")</f>
        <v>"</v>
      </c>
      <c r="H47" s="64" t="str">
        <f t="shared" si="1"/>
        <v>30或以上</v>
      </c>
      <c r="Q47" s="54" t="e">
        <f t="shared" si="2"/>
        <v>#N/A</v>
      </c>
      <c r="R47" s="55" t="e">
        <f t="shared" si="6"/>
        <v>#N/A</v>
      </c>
      <c r="S47" s="54" t="e">
        <f t="shared" si="4"/>
        <v>#N/A</v>
      </c>
      <c r="T47" s="54" t="e">
        <f t="shared" si="5"/>
        <v>#N/A</v>
      </c>
    </row>
    <row r="48" spans="1:20" x14ac:dyDescent="0.25">
      <c r="A48" s="49">
        <v>23</v>
      </c>
      <c r="G48" s="63" t="str">
        <f>IF(F48&gt;0,(IF($D$5="二",DATEDIF(F48,工作表3!$B$3,"Y"),
IF($D$5="三",DATEDIF(F48,工作表3!$B$4,"Y"),
IF($D$5="四",DATEDIF(F48,工作表3!$B$5,"Y"),
IF($D$5="一",DATEDIF(F48,工作表3!$B$2,"Y"),
))))),"""")</f>
        <v>"</v>
      </c>
      <c r="H48" s="64" t="str">
        <f t="shared" si="1"/>
        <v>30或以上</v>
      </c>
      <c r="Q48" s="54" t="e">
        <f t="shared" si="2"/>
        <v>#N/A</v>
      </c>
      <c r="R48" s="55" t="e">
        <f t="shared" si="6"/>
        <v>#N/A</v>
      </c>
      <c r="S48" s="54" t="e">
        <f t="shared" si="4"/>
        <v>#N/A</v>
      </c>
      <c r="T48" s="54" t="e">
        <f t="shared" si="5"/>
        <v>#N/A</v>
      </c>
    </row>
    <row r="49" spans="1:20" x14ac:dyDescent="0.25">
      <c r="A49" s="49">
        <v>24</v>
      </c>
      <c r="G49" s="63" t="str">
        <f>IF(F49&gt;0,(IF($D$5="二",DATEDIF(F49,工作表3!$B$3,"Y"),
IF($D$5="三",DATEDIF(F49,工作表3!$B$4,"Y"),
IF($D$5="四",DATEDIF(F49,工作表3!$B$5,"Y"),
IF($D$5="一",DATEDIF(F49,工作表3!$B$2,"Y"),
))))),"""")</f>
        <v>"</v>
      </c>
      <c r="H49" s="64" t="str">
        <f t="shared" si="1"/>
        <v>30或以上</v>
      </c>
      <c r="Q49" s="54" t="e">
        <f t="shared" si="2"/>
        <v>#N/A</v>
      </c>
      <c r="R49" s="55" t="e">
        <f t="shared" si="6"/>
        <v>#N/A</v>
      </c>
      <c r="S49" s="54" t="e">
        <f t="shared" si="4"/>
        <v>#N/A</v>
      </c>
      <c r="T49" s="54" t="e">
        <f t="shared" si="5"/>
        <v>#N/A</v>
      </c>
    </row>
    <row r="50" spans="1:20" x14ac:dyDescent="0.25">
      <c r="A50" s="49">
        <v>25</v>
      </c>
      <c r="G50" s="63" t="str">
        <f>IF(F50&gt;0,(IF($D$5="二",DATEDIF(F50,工作表3!$B$3,"Y"),
IF($D$5="三",DATEDIF(F50,工作表3!$B$4,"Y"),
IF($D$5="四",DATEDIF(F50,工作表3!$B$5,"Y"),
IF($D$5="一",DATEDIF(F50,工作表3!$B$2,"Y"),
))))),"""")</f>
        <v>"</v>
      </c>
      <c r="H50" s="64" t="str">
        <f t="shared" si="1"/>
        <v>30或以上</v>
      </c>
      <c r="Q50" s="54" t="e">
        <f t="shared" si="2"/>
        <v>#N/A</v>
      </c>
      <c r="R50" s="55" t="e">
        <f t="shared" si="6"/>
        <v>#N/A</v>
      </c>
      <c r="S50" s="54" t="e">
        <f t="shared" si="4"/>
        <v>#N/A</v>
      </c>
      <c r="T50" s="54" t="e">
        <f t="shared" si="5"/>
        <v>#N/A</v>
      </c>
    </row>
    <row r="51" spans="1:20" x14ac:dyDescent="0.25">
      <c r="A51" s="49">
        <v>26</v>
      </c>
      <c r="G51" s="63" t="str">
        <f>IF(F51&gt;0,(IF($D$5="二",DATEDIF(F51,工作表3!$B$3,"Y"),
IF($D$5="三",DATEDIF(F51,工作表3!$B$4,"Y"),
IF($D$5="四",DATEDIF(F51,工作表3!$B$5,"Y"),
IF($D$5="一",DATEDIF(F51,工作表3!$B$2,"Y"),
))))),"""")</f>
        <v>"</v>
      </c>
      <c r="H51" s="64" t="str">
        <f t="shared" si="1"/>
        <v>30或以上</v>
      </c>
      <c r="Q51" s="54" t="e">
        <f t="shared" si="2"/>
        <v>#N/A</v>
      </c>
      <c r="R51" s="55" t="e">
        <f t="shared" si="6"/>
        <v>#N/A</v>
      </c>
      <c r="S51" s="54" t="e">
        <f t="shared" si="4"/>
        <v>#N/A</v>
      </c>
      <c r="T51" s="54" t="e">
        <f t="shared" si="5"/>
        <v>#N/A</v>
      </c>
    </row>
    <row r="52" spans="1:20" x14ac:dyDescent="0.25">
      <c r="A52" s="49">
        <v>27</v>
      </c>
      <c r="G52" s="63" t="str">
        <f>IF(F52&gt;0,(IF($D$5="二",DATEDIF(F52,工作表3!$B$3,"Y"),
IF($D$5="三",DATEDIF(F52,工作表3!$B$4,"Y"),
IF($D$5="四",DATEDIF(F52,工作表3!$B$5,"Y"),
IF($D$5="一",DATEDIF(F52,工作表3!$B$2,"Y"),
))))),"""")</f>
        <v>"</v>
      </c>
      <c r="H52" s="64" t="str">
        <f t="shared" si="1"/>
        <v>30或以上</v>
      </c>
      <c r="Q52" s="54" t="e">
        <f t="shared" si="2"/>
        <v>#N/A</v>
      </c>
      <c r="R52" s="55" t="e">
        <f t="shared" si="6"/>
        <v>#N/A</v>
      </c>
      <c r="S52" s="54" t="e">
        <f t="shared" si="4"/>
        <v>#N/A</v>
      </c>
      <c r="T52" s="54" t="e">
        <f t="shared" si="5"/>
        <v>#N/A</v>
      </c>
    </row>
    <row r="53" spans="1:20" x14ac:dyDescent="0.25">
      <c r="A53" s="49">
        <v>28</v>
      </c>
      <c r="G53" s="63" t="str">
        <f>IF(F53&gt;0,(IF($D$5="二",DATEDIF(F53,工作表3!$B$3,"Y"),
IF($D$5="三",DATEDIF(F53,工作表3!$B$4,"Y"),
IF($D$5="四",DATEDIF(F53,工作表3!$B$5,"Y"),
IF($D$5="一",DATEDIF(F53,工作表3!$B$2,"Y"),
))))),"""")</f>
        <v>"</v>
      </c>
      <c r="H53" s="64" t="str">
        <f t="shared" si="1"/>
        <v>30或以上</v>
      </c>
      <c r="Q53" s="54" t="e">
        <f t="shared" si="2"/>
        <v>#N/A</v>
      </c>
      <c r="R53" s="55" t="e">
        <f t="shared" si="6"/>
        <v>#N/A</v>
      </c>
      <c r="S53" s="54" t="e">
        <f t="shared" si="4"/>
        <v>#N/A</v>
      </c>
      <c r="T53" s="54" t="e">
        <f t="shared" si="5"/>
        <v>#N/A</v>
      </c>
    </row>
    <row r="54" spans="1:20" x14ac:dyDescent="0.25">
      <c r="A54" s="49">
        <v>29</v>
      </c>
      <c r="G54" s="63" t="str">
        <f>IF(F54&gt;0,(IF($D$5="二",DATEDIF(F54,工作表3!$B$3,"Y"),
IF($D$5="三",DATEDIF(F54,工作表3!$B$4,"Y"),
IF($D$5="四",DATEDIF(F54,工作表3!$B$5,"Y"),
IF($D$5="一",DATEDIF(F54,工作表3!$B$2,"Y"),
))))),"""")</f>
        <v>"</v>
      </c>
      <c r="H54" s="64" t="str">
        <f t="shared" si="1"/>
        <v>30或以上</v>
      </c>
      <c r="Q54" s="54" t="e">
        <f t="shared" si="2"/>
        <v>#N/A</v>
      </c>
      <c r="R54" s="55" t="e">
        <f t="shared" si="6"/>
        <v>#N/A</v>
      </c>
      <c r="S54" s="54" t="e">
        <f t="shared" si="4"/>
        <v>#N/A</v>
      </c>
      <c r="T54" s="54" t="e">
        <f t="shared" si="5"/>
        <v>#N/A</v>
      </c>
    </row>
    <row r="55" spans="1:20" x14ac:dyDescent="0.25">
      <c r="A55" s="49">
        <v>30</v>
      </c>
      <c r="G55" s="63" t="str">
        <f>IF(F55&gt;0,(IF($D$5="二",DATEDIF(F55,工作表3!$B$3,"Y"),
IF($D$5="三",DATEDIF(F55,工作表3!$B$4,"Y"),
IF($D$5="四",DATEDIF(F55,工作表3!$B$5,"Y"),
IF($D$5="一",DATEDIF(F55,工作表3!$B$2,"Y"),
))))),"""")</f>
        <v>"</v>
      </c>
      <c r="H55" s="64" t="str">
        <f t="shared" si="1"/>
        <v>30或以上</v>
      </c>
      <c r="Q55" s="54" t="e">
        <f t="shared" si="2"/>
        <v>#N/A</v>
      </c>
      <c r="R55" s="55" t="e">
        <f t="shared" si="6"/>
        <v>#N/A</v>
      </c>
      <c r="S55" s="54" t="e">
        <f t="shared" si="4"/>
        <v>#N/A</v>
      </c>
      <c r="T55" s="54" t="e">
        <f t="shared" si="5"/>
        <v>#N/A</v>
      </c>
    </row>
    <row r="56" spans="1:20" x14ac:dyDescent="0.25">
      <c r="A56" s="49">
        <v>31</v>
      </c>
      <c r="G56" s="63" t="str">
        <f>IF(F56&gt;0,(IF($D$5="二",DATEDIF(F56,工作表3!$B$3,"Y"),
IF($D$5="三",DATEDIF(F56,工作表3!$B$4,"Y"),
IF($D$5="四",DATEDIF(F56,工作表3!$B$5,"Y"),
IF($D$5="一",DATEDIF(F56,工作表3!$B$2,"Y"),
))))),"""")</f>
        <v>"</v>
      </c>
      <c r="H56" s="64" t="str">
        <f t="shared" si="1"/>
        <v>30或以上</v>
      </c>
      <c r="Q56" s="54" t="e">
        <f t="shared" si="2"/>
        <v>#N/A</v>
      </c>
      <c r="R56" s="55" t="e">
        <f t="shared" si="6"/>
        <v>#N/A</v>
      </c>
      <c r="S56" s="54" t="e">
        <f t="shared" si="4"/>
        <v>#N/A</v>
      </c>
      <c r="T56" s="54" t="e">
        <f t="shared" si="5"/>
        <v>#N/A</v>
      </c>
    </row>
    <row r="57" spans="1:20" x14ac:dyDescent="0.25">
      <c r="A57" s="49">
        <v>32</v>
      </c>
      <c r="G57" s="63" t="str">
        <f>IF(F57&gt;0,(IF($D$5="二",DATEDIF(F57,工作表3!$B$3,"Y"),
IF($D$5="三",DATEDIF(F57,工作表3!$B$4,"Y"),
IF($D$5="四",DATEDIF(F57,工作表3!$B$5,"Y"),
IF($D$5="一",DATEDIF(F57,工作表3!$B$2,"Y"),
))))),"""")</f>
        <v>"</v>
      </c>
      <c r="H57" s="64" t="str">
        <f t="shared" si="1"/>
        <v>30或以上</v>
      </c>
      <c r="Q57" s="54" t="e">
        <f t="shared" si="2"/>
        <v>#N/A</v>
      </c>
      <c r="R57" s="55" t="e">
        <f t="shared" si="6"/>
        <v>#N/A</v>
      </c>
      <c r="S57" s="54" t="e">
        <f t="shared" si="4"/>
        <v>#N/A</v>
      </c>
      <c r="T57" s="54" t="e">
        <f t="shared" si="5"/>
        <v>#N/A</v>
      </c>
    </row>
    <row r="58" spans="1:20" x14ac:dyDescent="0.25">
      <c r="A58" s="49">
        <v>33</v>
      </c>
      <c r="G58" s="63" t="str">
        <f>IF(F58&gt;0,(IF($D$5="二",DATEDIF(F58,工作表3!$B$3,"Y"),
IF($D$5="三",DATEDIF(F58,工作表3!$B$4,"Y"),
IF($D$5="四",DATEDIF(F58,工作表3!$B$5,"Y"),
IF($D$5="一",DATEDIF(F58,工作表3!$B$2,"Y"),
))))),"""")</f>
        <v>"</v>
      </c>
      <c r="H58" s="64" t="str">
        <f t="shared" si="1"/>
        <v>30或以上</v>
      </c>
      <c r="Q58" s="54" t="e">
        <f t="shared" si="2"/>
        <v>#N/A</v>
      </c>
      <c r="R58" s="55" t="e">
        <f t="shared" si="6"/>
        <v>#N/A</v>
      </c>
      <c r="S58" s="54" t="e">
        <f t="shared" si="4"/>
        <v>#N/A</v>
      </c>
      <c r="T58" s="54" t="e">
        <f t="shared" si="5"/>
        <v>#N/A</v>
      </c>
    </row>
    <row r="59" spans="1:20" x14ac:dyDescent="0.25">
      <c r="A59" s="49">
        <v>34</v>
      </c>
      <c r="G59" s="63" t="str">
        <f>IF(F59&gt;0,(IF($D$5="二",DATEDIF(F59,工作表3!$B$3,"Y"),
IF($D$5="三",DATEDIF(F59,工作表3!$B$4,"Y"),
IF($D$5="四",DATEDIF(F59,工作表3!$B$5,"Y"),
IF($D$5="一",DATEDIF(F59,工作表3!$B$2,"Y"),
))))),"""")</f>
        <v>"</v>
      </c>
      <c r="H59" s="64" t="str">
        <f t="shared" si="1"/>
        <v>30或以上</v>
      </c>
      <c r="Q59" s="54" t="e">
        <f t="shared" si="2"/>
        <v>#N/A</v>
      </c>
      <c r="R59" s="55" t="e">
        <f t="shared" si="6"/>
        <v>#N/A</v>
      </c>
      <c r="S59" s="54" t="e">
        <f t="shared" si="4"/>
        <v>#N/A</v>
      </c>
      <c r="T59" s="54" t="e">
        <f t="shared" si="5"/>
        <v>#N/A</v>
      </c>
    </row>
    <row r="60" spans="1:20" x14ac:dyDescent="0.25">
      <c r="A60" s="49">
        <v>35</v>
      </c>
      <c r="G60" s="63" t="str">
        <f>IF(F60&gt;0,(IF($D$5="二",DATEDIF(F60,工作表3!$B$3,"Y"),
IF($D$5="三",DATEDIF(F60,工作表3!$B$4,"Y"),
IF($D$5="四",DATEDIF(F60,工作表3!$B$5,"Y"),
IF($D$5="一",DATEDIF(F60,工作表3!$B$2,"Y"),
))))),"""")</f>
        <v>"</v>
      </c>
      <c r="H60" s="64" t="str">
        <f t="shared" si="1"/>
        <v>30或以上</v>
      </c>
      <c r="Q60" s="54" t="e">
        <f t="shared" si="2"/>
        <v>#N/A</v>
      </c>
      <c r="R60" s="55" t="e">
        <f t="shared" si="6"/>
        <v>#N/A</v>
      </c>
      <c r="S60" s="54" t="e">
        <f t="shared" si="4"/>
        <v>#N/A</v>
      </c>
      <c r="T60" s="54" t="e">
        <f t="shared" si="5"/>
        <v>#N/A</v>
      </c>
    </row>
    <row r="61" spans="1:20" x14ac:dyDescent="0.25">
      <c r="A61" s="49">
        <v>36</v>
      </c>
      <c r="G61" s="63" t="str">
        <f>IF(F61&gt;0,(IF($D$5="二",DATEDIF(F61,工作表3!$B$3,"Y"),
IF($D$5="三",DATEDIF(F61,工作表3!$B$4,"Y"),
IF($D$5="四",DATEDIF(F61,工作表3!$B$5,"Y"),
IF($D$5="一",DATEDIF(F61,工作表3!$B$2,"Y"),
))))),"""")</f>
        <v>"</v>
      </c>
      <c r="H61" s="64" t="str">
        <f t="shared" si="1"/>
        <v>30或以上</v>
      </c>
      <c r="Q61" s="54" t="e">
        <f t="shared" si="2"/>
        <v>#N/A</v>
      </c>
      <c r="R61" s="55" t="e">
        <f t="shared" si="6"/>
        <v>#N/A</v>
      </c>
      <c r="S61" s="54" t="e">
        <f t="shared" si="4"/>
        <v>#N/A</v>
      </c>
      <c r="T61" s="54" t="e">
        <f t="shared" si="5"/>
        <v>#N/A</v>
      </c>
    </row>
    <row r="62" spans="1:20" x14ac:dyDescent="0.25">
      <c r="A62" s="49">
        <v>37</v>
      </c>
      <c r="G62" s="63" t="str">
        <f>IF(F62&gt;0,(IF($D$5="二",DATEDIF(F62,工作表3!$B$3,"Y"),
IF($D$5="三",DATEDIF(F62,工作表3!$B$4,"Y"),
IF($D$5="四",DATEDIF(F62,工作表3!$B$5,"Y"),
IF($D$5="一",DATEDIF(F62,工作表3!$B$2,"Y"),
))))),"""")</f>
        <v>"</v>
      </c>
      <c r="H62" s="64" t="str">
        <f t="shared" si="1"/>
        <v>30或以上</v>
      </c>
      <c r="Q62" s="54" t="e">
        <f t="shared" si="2"/>
        <v>#N/A</v>
      </c>
      <c r="R62" s="55" t="e">
        <f t="shared" ref="R62:R90" si="7">IF(AND($D$5="一",I62="嚴"),"第一區田項嚴",IF(AND($D$5="一",OR(I62="輕",I62="中")),"第一區田項輕中",IF(OR($D$5="二",$D$5="三",$D$5="四"),"二至四田項","")))</f>
        <v>#N/A</v>
      </c>
      <c r="S62" s="54" t="e">
        <f t="shared" si="4"/>
        <v>#N/A</v>
      </c>
      <c r="T62" s="54" t="e">
        <f t="shared" si="5"/>
        <v>#N/A</v>
      </c>
    </row>
    <row r="63" spans="1:20" x14ac:dyDescent="0.25">
      <c r="A63" s="49">
        <v>38</v>
      </c>
      <c r="G63" s="63" t="str">
        <f>IF(F63&gt;0,(IF($D$5="二",DATEDIF(F63,工作表3!$B$3,"Y"),
IF($D$5="三",DATEDIF(F63,工作表3!$B$4,"Y"),
IF($D$5="四",DATEDIF(F63,工作表3!$B$5,"Y"),
IF($D$5="一",DATEDIF(F63,工作表3!$B$2,"Y"),
))))),"""")</f>
        <v>"</v>
      </c>
      <c r="H63" s="64" t="str">
        <f t="shared" si="1"/>
        <v>30或以上</v>
      </c>
      <c r="Q63" s="54" t="e">
        <f t="shared" si="2"/>
        <v>#N/A</v>
      </c>
      <c r="R63" s="55" t="e">
        <f t="shared" si="7"/>
        <v>#N/A</v>
      </c>
      <c r="S63" s="54" t="e">
        <f t="shared" si="4"/>
        <v>#N/A</v>
      </c>
      <c r="T63" s="54" t="e">
        <f t="shared" si="5"/>
        <v>#N/A</v>
      </c>
    </row>
    <row r="64" spans="1:20" x14ac:dyDescent="0.25">
      <c r="A64" s="49">
        <v>39</v>
      </c>
      <c r="G64" s="63" t="str">
        <f>IF(F64&gt;0,(IF($D$5="二",DATEDIF(F64,工作表3!$B$3,"Y"),
IF($D$5="三",DATEDIF(F64,工作表3!$B$4,"Y"),
IF($D$5="四",DATEDIF(F64,工作表3!$B$5,"Y"),
IF($D$5="一",DATEDIF(F64,工作表3!$B$2,"Y"),
))))),"""")</f>
        <v>"</v>
      </c>
      <c r="H64" s="64" t="str">
        <f t="shared" si="1"/>
        <v>30或以上</v>
      </c>
      <c r="Q64" s="54" t="e">
        <f t="shared" si="2"/>
        <v>#N/A</v>
      </c>
      <c r="R64" s="55" t="e">
        <f t="shared" si="7"/>
        <v>#N/A</v>
      </c>
      <c r="S64" s="54" t="e">
        <f t="shared" si="4"/>
        <v>#N/A</v>
      </c>
      <c r="T64" s="54" t="e">
        <f t="shared" si="5"/>
        <v>#N/A</v>
      </c>
    </row>
    <row r="65" spans="1:20" x14ac:dyDescent="0.25">
      <c r="A65" s="49">
        <v>40</v>
      </c>
      <c r="G65" s="63" t="str">
        <f>IF(F65&gt;0,(IF($D$5="二",DATEDIF(F65,工作表3!$B$3,"Y"),
IF($D$5="三",DATEDIF(F65,工作表3!$B$4,"Y"),
IF($D$5="四",DATEDIF(F65,工作表3!$B$5,"Y"),
IF($D$5="一",DATEDIF(F65,工作表3!$B$2,"Y"),
))))),"""")</f>
        <v>"</v>
      </c>
      <c r="H65" s="64" t="str">
        <f t="shared" si="1"/>
        <v>30或以上</v>
      </c>
      <c r="Q65" s="54" t="e">
        <f t="shared" si="2"/>
        <v>#N/A</v>
      </c>
      <c r="R65" s="55" t="e">
        <f t="shared" si="7"/>
        <v>#N/A</v>
      </c>
      <c r="S65" s="54" t="e">
        <f t="shared" si="4"/>
        <v>#N/A</v>
      </c>
      <c r="T65" s="54" t="e">
        <f t="shared" si="5"/>
        <v>#N/A</v>
      </c>
    </row>
    <row r="66" spans="1:20" x14ac:dyDescent="0.25">
      <c r="A66" s="49">
        <v>41</v>
      </c>
      <c r="G66" s="63" t="str">
        <f>IF(F66&gt;0,(IF($D$5="二",DATEDIF(F66,工作表3!$B$3,"Y"),
IF($D$5="三",DATEDIF(F66,工作表3!$B$4,"Y"),
IF($D$5="四",DATEDIF(F66,工作表3!$B$5,"Y"),
IF($D$5="一",DATEDIF(F66,工作表3!$B$2,"Y"),
))))),"""")</f>
        <v>"</v>
      </c>
      <c r="H66" s="64" t="str">
        <f t="shared" si="1"/>
        <v>30或以上</v>
      </c>
      <c r="Q66" s="54" t="e">
        <f t="shared" si="2"/>
        <v>#N/A</v>
      </c>
      <c r="R66" s="55" t="e">
        <f t="shared" si="7"/>
        <v>#N/A</v>
      </c>
      <c r="S66" s="54" t="e">
        <f t="shared" si="4"/>
        <v>#N/A</v>
      </c>
      <c r="T66" s="54" t="e">
        <f t="shared" si="5"/>
        <v>#N/A</v>
      </c>
    </row>
    <row r="67" spans="1:20" x14ac:dyDescent="0.25">
      <c r="A67" s="49">
        <v>42</v>
      </c>
      <c r="G67" s="63" t="str">
        <f>IF(F67&gt;0,(IF($D$5="二",DATEDIF(F67,工作表3!$B$3,"Y"),
IF($D$5="三",DATEDIF(F67,工作表3!$B$4,"Y"),
IF($D$5="四",DATEDIF(F67,工作表3!$B$5,"Y"),
IF($D$5="一",DATEDIF(F67,工作表3!$B$2,"Y"),
))))),"""")</f>
        <v>"</v>
      </c>
      <c r="H67" s="64" t="str">
        <f t="shared" si="1"/>
        <v>30或以上</v>
      </c>
      <c r="Q67" s="54" t="e">
        <f t="shared" si="2"/>
        <v>#N/A</v>
      </c>
      <c r="R67" s="55" t="e">
        <f t="shared" si="7"/>
        <v>#N/A</v>
      </c>
      <c r="S67" s="54" t="e">
        <f t="shared" si="4"/>
        <v>#N/A</v>
      </c>
      <c r="T67" s="54" t="e">
        <f t="shared" si="5"/>
        <v>#N/A</v>
      </c>
    </row>
    <row r="68" spans="1:20" x14ac:dyDescent="0.25">
      <c r="A68" s="49">
        <v>43</v>
      </c>
      <c r="G68" s="63" t="str">
        <f>IF(F68&gt;0,(IF($D$5="二",DATEDIF(F68,工作表3!$B$3,"Y"),
IF($D$5="三",DATEDIF(F68,工作表3!$B$4,"Y"),
IF($D$5="四",DATEDIF(F68,工作表3!$B$5,"Y"),
IF($D$5="一",DATEDIF(F68,工作表3!$B$2,"Y"),
))))),"""")</f>
        <v>"</v>
      </c>
      <c r="H68" s="64" t="str">
        <f t="shared" si="1"/>
        <v>30或以上</v>
      </c>
      <c r="Q68" s="54" t="e">
        <f t="shared" si="2"/>
        <v>#N/A</v>
      </c>
      <c r="R68" s="55" t="e">
        <f t="shared" si="7"/>
        <v>#N/A</v>
      </c>
      <c r="S68" s="54" t="e">
        <f t="shared" si="4"/>
        <v>#N/A</v>
      </c>
      <c r="T68" s="54" t="e">
        <f t="shared" si="5"/>
        <v>#N/A</v>
      </c>
    </row>
    <row r="69" spans="1:20" x14ac:dyDescent="0.25">
      <c r="A69" s="49">
        <v>44</v>
      </c>
      <c r="G69" s="63" t="str">
        <f>IF(F69&gt;0,(IF($D$5="二",DATEDIF(F69,工作表3!$B$3,"Y"),
IF($D$5="三",DATEDIF(F69,工作表3!$B$4,"Y"),
IF($D$5="四",DATEDIF(F69,工作表3!$B$5,"Y"),
IF($D$5="一",DATEDIF(F69,工作表3!$B$2,"Y"),
))))),"""")</f>
        <v>"</v>
      </c>
      <c r="H69" s="64" t="str">
        <f t="shared" si="1"/>
        <v>30或以上</v>
      </c>
      <c r="Q69" s="54" t="e">
        <f t="shared" si="2"/>
        <v>#N/A</v>
      </c>
      <c r="R69" s="55" t="e">
        <f t="shared" si="7"/>
        <v>#N/A</v>
      </c>
      <c r="S69" s="54" t="e">
        <f t="shared" si="4"/>
        <v>#N/A</v>
      </c>
      <c r="T69" s="54" t="e">
        <f t="shared" si="5"/>
        <v>#N/A</v>
      </c>
    </row>
    <row r="70" spans="1:20" x14ac:dyDescent="0.25">
      <c r="A70" s="49">
        <v>45</v>
      </c>
      <c r="G70" s="63" t="str">
        <f>IF(F70&gt;0,(IF($D$5="二",DATEDIF(F70,工作表3!$B$3,"Y"),
IF($D$5="三",DATEDIF(F70,工作表3!$B$4,"Y"),
IF($D$5="四",DATEDIF(F70,工作表3!$B$5,"Y"),
IF($D$5="一",DATEDIF(F70,工作表3!$B$2,"Y"),
))))),"""")</f>
        <v>"</v>
      </c>
      <c r="H70" s="64" t="str">
        <f t="shared" si="1"/>
        <v>30或以上</v>
      </c>
      <c r="Q70" s="54" t="e">
        <f t="shared" si="2"/>
        <v>#N/A</v>
      </c>
      <c r="R70" s="55" t="e">
        <f t="shared" si="7"/>
        <v>#N/A</v>
      </c>
      <c r="S70" s="54" t="e">
        <f t="shared" si="4"/>
        <v>#N/A</v>
      </c>
      <c r="T70" s="54" t="e">
        <f t="shared" si="5"/>
        <v>#N/A</v>
      </c>
    </row>
    <row r="71" spans="1:20" x14ac:dyDescent="0.25">
      <c r="A71" s="49">
        <v>46</v>
      </c>
      <c r="G71" s="63" t="str">
        <f>IF(F71&gt;0,(IF($D$5="二",DATEDIF(F71,工作表3!$B$3,"Y"),
IF($D$5="三",DATEDIF(F71,工作表3!$B$4,"Y"),
IF($D$5="四",DATEDIF(F71,工作表3!$B$5,"Y"),
IF($D$5="一",DATEDIF(F71,工作表3!$B$2,"Y"),
))))),"""")</f>
        <v>"</v>
      </c>
      <c r="H71" s="64" t="str">
        <f t="shared" si="1"/>
        <v>30或以上</v>
      </c>
      <c r="Q71" s="54" t="e">
        <f t="shared" si="2"/>
        <v>#N/A</v>
      </c>
      <c r="R71" s="55" t="e">
        <f t="shared" si="7"/>
        <v>#N/A</v>
      </c>
      <c r="S71" s="54" t="e">
        <f t="shared" si="4"/>
        <v>#N/A</v>
      </c>
      <c r="T71" s="54" t="e">
        <f t="shared" si="5"/>
        <v>#N/A</v>
      </c>
    </row>
    <row r="72" spans="1:20" x14ac:dyDescent="0.25">
      <c r="A72" s="49">
        <v>47</v>
      </c>
      <c r="G72" s="63" t="str">
        <f>IF(F72&gt;0,(IF($D$5="二",DATEDIF(F72,工作表3!$B$3,"Y"),
IF($D$5="三",DATEDIF(F72,工作表3!$B$4,"Y"),
IF($D$5="四",DATEDIF(F72,工作表3!$B$5,"Y"),
IF($D$5="一",DATEDIF(F72,工作表3!$B$2,"Y"),
))))),"""")</f>
        <v>"</v>
      </c>
      <c r="H72" s="64" t="str">
        <f t="shared" si="1"/>
        <v>30或以上</v>
      </c>
      <c r="Q72" s="54" t="e">
        <f t="shared" si="2"/>
        <v>#N/A</v>
      </c>
      <c r="R72" s="55" t="e">
        <f t="shared" si="7"/>
        <v>#N/A</v>
      </c>
      <c r="S72" s="54" t="e">
        <f t="shared" si="4"/>
        <v>#N/A</v>
      </c>
      <c r="T72" s="54" t="e">
        <f t="shared" si="5"/>
        <v>#N/A</v>
      </c>
    </row>
    <row r="73" spans="1:20" x14ac:dyDescent="0.25">
      <c r="A73" s="49">
        <v>48</v>
      </c>
      <c r="G73" s="63" t="str">
        <f>IF(F73&gt;0,(IF($D$5="二",DATEDIF(F73,工作表3!$B$3,"Y"),
IF($D$5="三",DATEDIF(F73,工作表3!$B$4,"Y"),
IF($D$5="四",DATEDIF(F73,工作表3!$B$5,"Y"),
IF($D$5="一",DATEDIF(F73,工作表3!$B$2,"Y"),
))))),"""")</f>
        <v>"</v>
      </c>
      <c r="H73" s="64" t="str">
        <f t="shared" si="1"/>
        <v>30或以上</v>
      </c>
      <c r="Q73" s="54" t="e">
        <f t="shared" si="2"/>
        <v>#N/A</v>
      </c>
      <c r="R73" s="55" t="e">
        <f t="shared" si="7"/>
        <v>#N/A</v>
      </c>
      <c r="S73" s="54" t="e">
        <f t="shared" si="4"/>
        <v>#N/A</v>
      </c>
      <c r="T73" s="54" t="e">
        <f t="shared" si="5"/>
        <v>#N/A</v>
      </c>
    </row>
    <row r="74" spans="1:20" x14ac:dyDescent="0.25">
      <c r="A74" s="49">
        <v>49</v>
      </c>
      <c r="G74" s="63" t="str">
        <f>IF(F74&gt;0,(IF($D$5="二",DATEDIF(F74,工作表3!$B$3,"Y"),
IF($D$5="三",DATEDIF(F74,工作表3!$B$4,"Y"),
IF($D$5="四",DATEDIF(F74,工作表3!$B$5,"Y"),
IF($D$5="一",DATEDIF(F74,工作表3!$B$2,"Y"),
))))),"""")</f>
        <v>"</v>
      </c>
      <c r="H74" s="64" t="str">
        <f t="shared" si="1"/>
        <v>30或以上</v>
      </c>
      <c r="Q74" s="54" t="e">
        <f t="shared" si="2"/>
        <v>#N/A</v>
      </c>
      <c r="R74" s="55" t="e">
        <f t="shared" si="7"/>
        <v>#N/A</v>
      </c>
      <c r="S74" s="54" t="e">
        <f t="shared" si="4"/>
        <v>#N/A</v>
      </c>
      <c r="T74" s="54" t="e">
        <f t="shared" si="5"/>
        <v>#N/A</v>
      </c>
    </row>
    <row r="75" spans="1:20" x14ac:dyDescent="0.25">
      <c r="A75" s="49">
        <v>50</v>
      </c>
      <c r="G75" s="63" t="str">
        <f>IF(F75&gt;0,(IF($D$5="二",DATEDIF(F75,工作表3!$B$3,"Y"),
IF($D$5="三",DATEDIF(F75,工作表3!$B$4,"Y"),
IF($D$5="四",DATEDIF(F75,工作表3!$B$5,"Y"),
IF($D$5="一",DATEDIF(F75,工作表3!$B$2,"Y"),
))))),"""")</f>
        <v>"</v>
      </c>
      <c r="H75" s="64" t="str">
        <f t="shared" si="1"/>
        <v>30或以上</v>
      </c>
      <c r="Q75" s="54" t="e">
        <f t="shared" si="2"/>
        <v>#N/A</v>
      </c>
      <c r="R75" s="55" t="e">
        <f t="shared" si="7"/>
        <v>#N/A</v>
      </c>
      <c r="S75" s="54" t="e">
        <f t="shared" si="4"/>
        <v>#N/A</v>
      </c>
      <c r="T75" s="54" t="e">
        <f t="shared" si="5"/>
        <v>#N/A</v>
      </c>
    </row>
    <row r="76" spans="1:20" x14ac:dyDescent="0.25">
      <c r="A76" s="49">
        <v>51</v>
      </c>
      <c r="G76" s="63" t="str">
        <f>IF(F76&gt;0,(IF($D$5="二",DATEDIF(F76,工作表3!$B$3,"Y"),
IF($D$5="三",DATEDIF(F76,工作表3!$B$4,"Y"),
IF($D$5="四",DATEDIF(F76,工作表3!$B$5,"Y"),
IF($D$5="一",DATEDIF(F76,工作表3!$B$2,"Y"),
))))),"""")</f>
        <v>"</v>
      </c>
      <c r="H76" s="64" t="str">
        <f t="shared" si="1"/>
        <v>30或以上</v>
      </c>
      <c r="Q76" s="54" t="e">
        <f t="shared" si="2"/>
        <v>#N/A</v>
      </c>
      <c r="R76" s="55" t="e">
        <f t="shared" si="7"/>
        <v>#N/A</v>
      </c>
      <c r="S76" s="54" t="e">
        <f t="shared" si="4"/>
        <v>#N/A</v>
      </c>
      <c r="T76" s="54" t="e">
        <f t="shared" si="5"/>
        <v>#N/A</v>
      </c>
    </row>
    <row r="77" spans="1:20" x14ac:dyDescent="0.25">
      <c r="A77" s="49">
        <v>52</v>
      </c>
      <c r="G77" s="63" t="str">
        <f>IF(F77&gt;0,(IF($D$5="二",DATEDIF(F77,工作表3!$B$3,"Y"),
IF($D$5="三",DATEDIF(F77,工作表3!$B$4,"Y"),
IF($D$5="四",DATEDIF(F77,工作表3!$B$5,"Y"),
IF($D$5="一",DATEDIF(F77,工作表3!$B$2,"Y"),
))))),"""")</f>
        <v>"</v>
      </c>
      <c r="H77" s="64" t="str">
        <f t="shared" si="1"/>
        <v>30或以上</v>
      </c>
      <c r="Q77" s="54" t="e">
        <f t="shared" si="2"/>
        <v>#N/A</v>
      </c>
      <c r="R77" s="55" t="e">
        <f t="shared" si="7"/>
        <v>#N/A</v>
      </c>
      <c r="S77" s="54" t="e">
        <f t="shared" si="4"/>
        <v>#N/A</v>
      </c>
      <c r="T77" s="54" t="e">
        <f t="shared" si="5"/>
        <v>#N/A</v>
      </c>
    </row>
    <row r="78" spans="1:20" x14ac:dyDescent="0.25">
      <c r="A78" s="49">
        <v>53</v>
      </c>
      <c r="G78" s="63" t="str">
        <f>IF(F78&gt;0,(IF($D$5="二",DATEDIF(F78,工作表3!$B$3,"Y"),
IF($D$5="三",DATEDIF(F78,工作表3!$B$4,"Y"),
IF($D$5="四",DATEDIF(F78,工作表3!$B$5,"Y"),
IF($D$5="一",DATEDIF(F78,工作表3!$B$2,"Y"),
))))),"""")</f>
        <v>"</v>
      </c>
      <c r="H78" s="64" t="str">
        <f t="shared" si="1"/>
        <v>30或以上</v>
      </c>
      <c r="Q78" s="54" t="e">
        <f t="shared" si="2"/>
        <v>#N/A</v>
      </c>
      <c r="R78" s="55" t="e">
        <f t="shared" si="7"/>
        <v>#N/A</v>
      </c>
      <c r="S78" s="54" t="e">
        <f t="shared" si="4"/>
        <v>#N/A</v>
      </c>
      <c r="T78" s="54" t="e">
        <f t="shared" si="5"/>
        <v>#N/A</v>
      </c>
    </row>
    <row r="79" spans="1:20" x14ac:dyDescent="0.25">
      <c r="A79" s="49">
        <v>54</v>
      </c>
      <c r="G79" s="63" t="str">
        <f>IF(F79&gt;0,(IF($D$5="二",DATEDIF(F79,工作表3!$B$3,"Y"),
IF($D$5="三",DATEDIF(F79,工作表3!$B$4,"Y"),
IF($D$5="四",DATEDIF(F79,工作表3!$B$5,"Y"),
IF($D$5="一",DATEDIF(F79,工作表3!$B$2,"Y"),
))))),"""")</f>
        <v>"</v>
      </c>
      <c r="H79" s="64" t="str">
        <f t="shared" si="1"/>
        <v>30或以上</v>
      </c>
      <c r="Q79" s="54" t="e">
        <f t="shared" si="2"/>
        <v>#N/A</v>
      </c>
      <c r="R79" s="55" t="e">
        <f t="shared" si="7"/>
        <v>#N/A</v>
      </c>
      <c r="S79" s="54" t="e">
        <f t="shared" si="4"/>
        <v>#N/A</v>
      </c>
      <c r="T79" s="54" t="e">
        <f t="shared" si="5"/>
        <v>#N/A</v>
      </c>
    </row>
    <row r="80" spans="1:20" x14ac:dyDescent="0.25">
      <c r="A80" s="49">
        <v>55</v>
      </c>
      <c r="G80" s="63" t="str">
        <f>IF(F80&gt;0,(IF($D$5="二",DATEDIF(F80,工作表3!$B$3,"Y"),
IF($D$5="三",DATEDIF(F80,工作表3!$B$4,"Y"),
IF($D$5="四",DATEDIF(F80,工作表3!$B$5,"Y"),
IF($D$5="一",DATEDIF(F80,工作表3!$B$2,"Y"),
))))),"""")</f>
        <v>"</v>
      </c>
      <c r="H80" s="64" t="str">
        <f t="shared" si="1"/>
        <v>30或以上</v>
      </c>
      <c r="Q80" s="54" t="e">
        <f t="shared" si="2"/>
        <v>#N/A</v>
      </c>
      <c r="R80" s="55" t="e">
        <f t="shared" si="7"/>
        <v>#N/A</v>
      </c>
      <c r="S80" s="54" t="e">
        <f t="shared" si="4"/>
        <v>#N/A</v>
      </c>
      <c r="T80" s="54" t="e">
        <f t="shared" si="5"/>
        <v>#N/A</v>
      </c>
    </row>
    <row r="81" spans="1:20" x14ac:dyDescent="0.25">
      <c r="A81" s="49">
        <v>56</v>
      </c>
      <c r="G81" s="63" t="str">
        <f>IF(F81&gt;0,(IF($D$5="二",DATEDIF(F81,工作表3!$B$3,"Y"),
IF($D$5="三",DATEDIF(F81,工作表3!$B$4,"Y"),
IF($D$5="四",DATEDIF(F81,工作表3!$B$5,"Y"),
IF($D$5="一",DATEDIF(F81,工作表3!$B$2,"Y"),
))))),"""")</f>
        <v>"</v>
      </c>
      <c r="H81" s="64" t="str">
        <f t="shared" si="1"/>
        <v>30或以上</v>
      </c>
      <c r="Q81" s="54" t="e">
        <f t="shared" si="2"/>
        <v>#N/A</v>
      </c>
      <c r="R81" s="55" t="e">
        <f t="shared" si="7"/>
        <v>#N/A</v>
      </c>
      <c r="S81" s="54" t="e">
        <f t="shared" si="4"/>
        <v>#N/A</v>
      </c>
      <c r="T81" s="54" t="e">
        <f t="shared" si="5"/>
        <v>#N/A</v>
      </c>
    </row>
    <row r="82" spans="1:20" x14ac:dyDescent="0.25">
      <c r="A82" s="49">
        <v>57</v>
      </c>
      <c r="G82" s="63" t="str">
        <f>IF(F82&gt;0,(IF($D$5="二",DATEDIF(F82,工作表3!$B$3,"Y"),
IF($D$5="三",DATEDIF(F82,工作表3!$B$4,"Y"),
IF($D$5="四",DATEDIF(F82,工作表3!$B$5,"Y"),
IF($D$5="一",DATEDIF(F82,工作表3!$B$2,"Y"),
))))),"""")</f>
        <v>"</v>
      </c>
      <c r="H82" s="64" t="str">
        <f t="shared" si="1"/>
        <v>30或以上</v>
      </c>
      <c r="Q82" s="54" t="e">
        <f t="shared" si="2"/>
        <v>#N/A</v>
      </c>
      <c r="R82" s="55" t="e">
        <f t="shared" si="7"/>
        <v>#N/A</v>
      </c>
      <c r="S82" s="54" t="e">
        <f t="shared" si="4"/>
        <v>#N/A</v>
      </c>
      <c r="T82" s="54" t="e">
        <f t="shared" si="5"/>
        <v>#N/A</v>
      </c>
    </row>
    <row r="83" spans="1:20" x14ac:dyDescent="0.25">
      <c r="A83" s="49">
        <v>58</v>
      </c>
      <c r="G83" s="63" t="str">
        <f>IF(F83&gt;0,(IF($D$5="二",DATEDIF(F83,工作表3!$B$3,"Y"),
IF($D$5="三",DATEDIF(F83,工作表3!$B$4,"Y"),
IF($D$5="四",DATEDIF(F83,工作表3!$B$5,"Y"),
IF($D$5="一",DATEDIF(F83,工作表3!$B$2,"Y"),
))))),"""")</f>
        <v>"</v>
      </c>
      <c r="H83" s="64" t="str">
        <f t="shared" si="1"/>
        <v>30或以上</v>
      </c>
      <c r="Q83" s="54" t="e">
        <f t="shared" si="2"/>
        <v>#N/A</v>
      </c>
      <c r="R83" s="55" t="e">
        <f t="shared" si="7"/>
        <v>#N/A</v>
      </c>
      <c r="S83" s="54" t="e">
        <f t="shared" si="4"/>
        <v>#N/A</v>
      </c>
      <c r="T83" s="54" t="e">
        <f t="shared" si="5"/>
        <v>#N/A</v>
      </c>
    </row>
    <row r="84" spans="1:20" x14ac:dyDescent="0.25">
      <c r="A84" s="49">
        <v>59</v>
      </c>
      <c r="G84" s="63" t="str">
        <f>IF(F84&gt;0,(IF($D$5="二",DATEDIF(F84,工作表3!$B$3,"Y"),
IF($D$5="三",DATEDIF(F84,工作表3!$B$4,"Y"),
IF($D$5="四",DATEDIF(F84,工作表3!$B$5,"Y"),
IF($D$5="一",DATEDIF(F84,工作表3!$B$2,"Y"),
))))),"""")</f>
        <v>"</v>
      </c>
      <c r="H84" s="64" t="str">
        <f t="shared" si="1"/>
        <v>30或以上</v>
      </c>
      <c r="Q84" s="54" t="e">
        <f t="shared" si="2"/>
        <v>#N/A</v>
      </c>
      <c r="R84" s="55" t="e">
        <f t="shared" si="7"/>
        <v>#N/A</v>
      </c>
      <c r="S84" s="54" t="e">
        <f t="shared" si="4"/>
        <v>#N/A</v>
      </c>
      <c r="T84" s="54" t="e">
        <f t="shared" si="5"/>
        <v>#N/A</v>
      </c>
    </row>
    <row r="85" spans="1:20" x14ac:dyDescent="0.25">
      <c r="A85" s="49">
        <v>60</v>
      </c>
      <c r="G85" s="63" t="str">
        <f>IF(F85&gt;0,(IF($D$5="二",DATEDIF(F85,工作表3!$B$3,"Y"),
IF($D$5="三",DATEDIF(F85,工作表3!$B$4,"Y"),
IF($D$5="四",DATEDIF(F85,工作表3!$B$5,"Y"),
IF($D$5="一",DATEDIF(F85,工作表3!$B$2,"Y"),
))))),"""")</f>
        <v>"</v>
      </c>
      <c r="H85" s="64" t="str">
        <f t="shared" si="1"/>
        <v>30或以上</v>
      </c>
      <c r="Q85" s="54" t="e">
        <f t="shared" si="2"/>
        <v>#N/A</v>
      </c>
      <c r="R85" s="55" t="e">
        <f t="shared" si="7"/>
        <v>#N/A</v>
      </c>
      <c r="S85" s="54" t="e">
        <f t="shared" si="4"/>
        <v>#N/A</v>
      </c>
      <c r="T85" s="54" t="e">
        <f t="shared" si="5"/>
        <v>#N/A</v>
      </c>
    </row>
    <row r="86" spans="1:20" x14ac:dyDescent="0.25">
      <c r="A86" s="49">
        <v>61</v>
      </c>
      <c r="G86" s="63" t="str">
        <f>IF(F86&gt;0,(IF($D$5="二",DATEDIF(F86,工作表3!$B$3,"Y"),
IF($D$5="三",DATEDIF(F86,工作表3!$B$4,"Y"),
IF($D$5="四",DATEDIF(F86,工作表3!$B$5,"Y"),
IF($D$5="一",DATEDIF(F86,工作表3!$B$2,"Y"),
))))),"""")</f>
        <v>"</v>
      </c>
      <c r="H86" s="64" t="str">
        <f t="shared" si="1"/>
        <v>30或以上</v>
      </c>
      <c r="Q86" s="54" t="e">
        <f t="shared" si="2"/>
        <v>#N/A</v>
      </c>
      <c r="R86" s="55" t="e">
        <f t="shared" si="7"/>
        <v>#N/A</v>
      </c>
      <c r="S86" s="54" t="e">
        <f t="shared" si="4"/>
        <v>#N/A</v>
      </c>
      <c r="T86" s="54" t="e">
        <f t="shared" si="5"/>
        <v>#N/A</v>
      </c>
    </row>
    <row r="87" spans="1:20" x14ac:dyDescent="0.25">
      <c r="A87" s="49">
        <v>62</v>
      </c>
      <c r="G87" s="63" t="str">
        <f>IF(F87&gt;0,(IF($D$5="二",DATEDIF(F87,工作表3!$B$3,"Y"),
IF($D$5="三",DATEDIF(F87,工作表3!$B$4,"Y"),
IF($D$5="四",DATEDIF(F87,工作表3!$B$5,"Y"),
IF($D$5="一",DATEDIF(F87,工作表3!$B$2,"Y"),
))))),"""")</f>
        <v>"</v>
      </c>
      <c r="H87" s="64" t="str">
        <f t="shared" si="1"/>
        <v>30或以上</v>
      </c>
      <c r="Q87" s="54" t="e">
        <f t="shared" si="2"/>
        <v>#N/A</v>
      </c>
      <c r="R87" s="55" t="e">
        <f t="shared" si="7"/>
        <v>#N/A</v>
      </c>
      <c r="S87" s="54" t="e">
        <f t="shared" si="4"/>
        <v>#N/A</v>
      </c>
      <c r="T87" s="54" t="e">
        <f t="shared" si="5"/>
        <v>#N/A</v>
      </c>
    </row>
    <row r="88" spans="1:20" x14ac:dyDescent="0.25">
      <c r="A88" s="49">
        <v>63</v>
      </c>
      <c r="G88" s="63" t="str">
        <f>IF(F88&gt;0,(IF($D$5="二",DATEDIF(F88,工作表3!$B$3,"Y"),
IF($D$5="三",DATEDIF(F88,工作表3!$B$4,"Y"),
IF($D$5="四",DATEDIF(F88,工作表3!$B$5,"Y"),
IF($D$5="一",DATEDIF(F88,工作表3!$B$2,"Y"),
))))),"""")</f>
        <v>"</v>
      </c>
      <c r="H88" s="64" t="str">
        <f t="shared" si="1"/>
        <v>30或以上</v>
      </c>
      <c r="Q88" s="54" t="e">
        <f t="shared" si="2"/>
        <v>#N/A</v>
      </c>
      <c r="R88" s="55" t="e">
        <f t="shared" si="7"/>
        <v>#N/A</v>
      </c>
      <c r="S88" s="54" t="e">
        <f t="shared" si="4"/>
        <v>#N/A</v>
      </c>
      <c r="T88" s="54" t="e">
        <f t="shared" si="5"/>
        <v>#N/A</v>
      </c>
    </row>
    <row r="89" spans="1:20" x14ac:dyDescent="0.25">
      <c r="A89" s="49">
        <v>64</v>
      </c>
      <c r="G89" s="63" t="str">
        <f>IF(F89&gt;0,(IF($D$5="二",DATEDIF(F89,工作表3!$B$3,"Y"),
IF($D$5="三",DATEDIF(F89,工作表3!$B$4,"Y"),
IF($D$5="四",DATEDIF(F89,工作表3!$B$5,"Y"),
IF($D$5="一",DATEDIF(F89,工作表3!$B$2,"Y"),
))))),"""")</f>
        <v>"</v>
      </c>
      <c r="H89" s="64" t="str">
        <f t="shared" si="1"/>
        <v>30或以上</v>
      </c>
      <c r="Q89" s="54" t="e">
        <f t="shared" si="2"/>
        <v>#N/A</v>
      </c>
      <c r="R89" s="55" t="e">
        <f t="shared" si="7"/>
        <v>#N/A</v>
      </c>
      <c r="S89" s="54" t="e">
        <f t="shared" si="4"/>
        <v>#N/A</v>
      </c>
      <c r="T89" s="54" t="e">
        <f t="shared" si="5"/>
        <v>#N/A</v>
      </c>
    </row>
    <row r="90" spans="1:20" x14ac:dyDescent="0.25">
      <c r="A90" s="49">
        <v>65</v>
      </c>
      <c r="G90" s="63" t="str">
        <f>IF(F90&gt;0,(IF($D$5="二",DATEDIF(F90,工作表3!$B$3,"Y"),
IF($D$5="三",DATEDIF(F90,工作表3!$B$4,"Y"),
IF($D$5="四",DATEDIF(F90,工作表3!$B$5,"Y"),
IF($D$5="一",DATEDIF(F90,工作表3!$B$2,"Y"),
))))),"""")</f>
        <v>"</v>
      </c>
      <c r="H90" s="64" t="str">
        <f t="shared" ref="H90:H153" si="8">IF(AND(G90&gt;=8,G90&lt;=11),"8-11",
  IF(AND(G90&gt;=12,G90&lt;=15),"12-15",
    IF(AND(G90&gt;=16,G90&lt;=21),"16-21",
      IF(AND(G90&gt;=22,G90&lt;=29),"22-29",
        IF(G90&gt;=30,"30或以上","")))))</f>
        <v>30或以上</v>
      </c>
      <c r="Q90" s="54" t="e">
        <f t="shared" si="2"/>
        <v>#N/A</v>
      </c>
      <c r="R90" s="55" t="e">
        <f t="shared" si="7"/>
        <v>#N/A</v>
      </c>
      <c r="S90" s="54" t="e">
        <f t="shared" si="4"/>
        <v>#N/A</v>
      </c>
      <c r="T90" s="54" t="e">
        <f t="shared" si="5"/>
        <v>#N/A</v>
      </c>
    </row>
    <row r="91" spans="1:20" x14ac:dyDescent="0.25">
      <c r="A91" s="49">
        <v>66</v>
      </c>
      <c r="G91" s="63" t="str">
        <f>IF(F91&gt;0,(IF($D$5="二",DATEDIF(F91,工作表3!$B$3,"Y"),
IF($D$5="三",DATEDIF(F91,工作表3!$B$4,"Y"),
IF($D$5="四",DATEDIF(F91,工作表3!$B$5,"Y"),
IF($D$5="一",DATEDIF(F91,工作表3!$B$2,"Y"),
))))),"""")</f>
        <v>"</v>
      </c>
      <c r="H91" s="64" t="str">
        <f t="shared" si="8"/>
        <v>30或以上</v>
      </c>
      <c r="Q91" s="54" t="e">
        <f t="shared" ref="Q91:Q154" si="9">IF($D$5="一","第一區程度","二至四程度")</f>
        <v>#N/A</v>
      </c>
      <c r="R91" s="55" t="e">
        <f t="shared" ref="R91:R154" si="10">IF(AND($D$5="一",I91="嚴"),"第一區田項嚴",IF(AND($D$5="一",OR(I91="輕",I91="中")),"第一區田項輕中",IF(OR($D$5="二",$D$5="三",$D$5="四"),"二至四田項","")))</f>
        <v>#N/A</v>
      </c>
      <c r="S91" s="54" t="e">
        <f t="shared" ref="S91:S154" si="11">IF($D$5="一", IF(I91="嚴", "第一區徑項嚴", IF(H91="8-11", "第一區徑項輕中811", "第一區徑項輕中")), IF(H91="8-11", "二至四徑項811", "二至四徑項"))</f>
        <v>#N/A</v>
      </c>
      <c r="T91" s="54" t="e">
        <f t="shared" ref="T91:T154" si="12">IF(AND($D$5="一",B91="融合伙伴"),"一區UP接力",IF(AND($D$5="一",B91="運動員",OR(L91="10米",L91="25米",L91="50米",L91="50米(嚴)")),"一區25米接力",IF(AND($D$5="一",B91="運動員",OR(L91="100米",L91="200米",L91="400米",L91="800米",L91="1500米")),"其他100米接力",IF(AND(OR($D$5="二",$D$5="三",$D$5="四"),B91="融合伙伴"),"二至四UP接力",IF(AND(OR($D$5="二",$D$5="三",$D$5="四"),B91="運動員",OR(L91="100米",L91="200米",L91="400米",L91="800米",L91="1500米")),"其他100米接力"," no relay ")))))</f>
        <v>#N/A</v>
      </c>
    </row>
    <row r="92" spans="1:20" x14ac:dyDescent="0.25">
      <c r="A92" s="49">
        <v>67</v>
      </c>
      <c r="G92" s="63" t="str">
        <f>IF(F92&gt;0,(IF($D$5="二",DATEDIF(F92,工作表3!$B$3,"Y"),
IF($D$5="三",DATEDIF(F92,工作表3!$B$4,"Y"),
IF($D$5="四",DATEDIF(F92,工作表3!$B$5,"Y"),
IF($D$5="一",DATEDIF(F92,工作表3!$B$2,"Y"),
))))),"""")</f>
        <v>"</v>
      </c>
      <c r="H92" s="64" t="str">
        <f t="shared" si="8"/>
        <v>30或以上</v>
      </c>
      <c r="Q92" s="54" t="e">
        <f t="shared" si="9"/>
        <v>#N/A</v>
      </c>
      <c r="R92" s="55" t="e">
        <f t="shared" si="10"/>
        <v>#N/A</v>
      </c>
      <c r="S92" s="54" t="e">
        <f t="shared" si="11"/>
        <v>#N/A</v>
      </c>
      <c r="T92" s="54" t="e">
        <f t="shared" si="12"/>
        <v>#N/A</v>
      </c>
    </row>
    <row r="93" spans="1:20" x14ac:dyDescent="0.25">
      <c r="A93" s="49">
        <v>68</v>
      </c>
      <c r="G93" s="63" t="str">
        <f>IF(F93&gt;0,(IF($D$5="二",DATEDIF(F93,工作表3!$B$3,"Y"),
IF($D$5="三",DATEDIF(F93,工作表3!$B$4,"Y"),
IF($D$5="四",DATEDIF(F93,工作表3!$B$5,"Y"),
IF($D$5="一",DATEDIF(F93,工作表3!$B$2,"Y"),
))))),"""")</f>
        <v>"</v>
      </c>
      <c r="H93" s="64" t="str">
        <f t="shared" si="8"/>
        <v>30或以上</v>
      </c>
      <c r="Q93" s="54" t="e">
        <f t="shared" si="9"/>
        <v>#N/A</v>
      </c>
      <c r="R93" s="55" t="e">
        <f t="shared" si="10"/>
        <v>#N/A</v>
      </c>
      <c r="S93" s="54" t="e">
        <f t="shared" si="11"/>
        <v>#N/A</v>
      </c>
      <c r="T93" s="54" t="e">
        <f t="shared" si="12"/>
        <v>#N/A</v>
      </c>
    </row>
    <row r="94" spans="1:20" x14ac:dyDescent="0.25">
      <c r="A94" s="49">
        <v>69</v>
      </c>
      <c r="G94" s="63" t="str">
        <f>IF(F94&gt;0,(IF($D$5="二",DATEDIF(F94,工作表3!$B$3,"Y"),
IF($D$5="三",DATEDIF(F94,工作表3!$B$4,"Y"),
IF($D$5="四",DATEDIF(F94,工作表3!$B$5,"Y"),
IF($D$5="一",DATEDIF(F94,工作表3!$B$2,"Y"),
))))),"""")</f>
        <v>"</v>
      </c>
      <c r="H94" s="64" t="str">
        <f t="shared" si="8"/>
        <v>30或以上</v>
      </c>
      <c r="Q94" s="54" t="e">
        <f t="shared" si="9"/>
        <v>#N/A</v>
      </c>
      <c r="R94" s="55" t="e">
        <f t="shared" si="10"/>
        <v>#N/A</v>
      </c>
      <c r="S94" s="54" t="e">
        <f t="shared" si="11"/>
        <v>#N/A</v>
      </c>
      <c r="T94" s="54" t="e">
        <f t="shared" si="12"/>
        <v>#N/A</v>
      </c>
    </row>
    <row r="95" spans="1:20" x14ac:dyDescent="0.25">
      <c r="A95" s="49">
        <v>70</v>
      </c>
      <c r="G95" s="63" t="str">
        <f>IF(F95&gt;0,(IF($D$5="二",DATEDIF(F95,工作表3!$B$3,"Y"),
IF($D$5="三",DATEDIF(F95,工作表3!$B$4,"Y"),
IF($D$5="四",DATEDIF(F95,工作表3!$B$5,"Y"),
IF($D$5="一",DATEDIF(F95,工作表3!$B$2,"Y"),
))))),"""")</f>
        <v>"</v>
      </c>
      <c r="H95" s="64" t="str">
        <f t="shared" si="8"/>
        <v>30或以上</v>
      </c>
      <c r="Q95" s="54" t="e">
        <f t="shared" si="9"/>
        <v>#N/A</v>
      </c>
      <c r="R95" s="55" t="e">
        <f t="shared" si="10"/>
        <v>#N/A</v>
      </c>
      <c r="S95" s="54" t="e">
        <f t="shared" si="11"/>
        <v>#N/A</v>
      </c>
      <c r="T95" s="54" t="e">
        <f t="shared" si="12"/>
        <v>#N/A</v>
      </c>
    </row>
    <row r="96" spans="1:20" x14ac:dyDescent="0.25">
      <c r="A96" s="49">
        <v>71</v>
      </c>
      <c r="G96" s="63" t="str">
        <f>IF(F96&gt;0,(IF($D$5="二",DATEDIF(F96,工作表3!$B$3,"Y"),
IF($D$5="三",DATEDIF(F96,工作表3!$B$4,"Y"),
IF($D$5="四",DATEDIF(F96,工作表3!$B$5,"Y"),
IF($D$5="一",DATEDIF(F96,工作表3!$B$2,"Y"),
))))),"""")</f>
        <v>"</v>
      </c>
      <c r="H96" s="64" t="str">
        <f t="shared" si="8"/>
        <v>30或以上</v>
      </c>
      <c r="Q96" s="54" t="e">
        <f t="shared" si="9"/>
        <v>#N/A</v>
      </c>
      <c r="R96" s="55" t="e">
        <f t="shared" si="10"/>
        <v>#N/A</v>
      </c>
      <c r="S96" s="54" t="e">
        <f t="shared" si="11"/>
        <v>#N/A</v>
      </c>
      <c r="T96" s="54" t="e">
        <f t="shared" si="12"/>
        <v>#N/A</v>
      </c>
    </row>
    <row r="97" spans="1:20" x14ac:dyDescent="0.25">
      <c r="A97" s="49">
        <v>72</v>
      </c>
      <c r="G97" s="63" t="str">
        <f>IF(F97&gt;0,(IF($D$5="二",DATEDIF(F97,工作表3!$B$3,"Y"),
IF($D$5="三",DATEDIF(F97,工作表3!$B$4,"Y"),
IF($D$5="四",DATEDIF(F97,工作表3!$B$5,"Y"),
IF($D$5="一",DATEDIF(F97,工作表3!$B$2,"Y"),
))))),"""")</f>
        <v>"</v>
      </c>
      <c r="H97" s="64" t="str">
        <f t="shared" si="8"/>
        <v>30或以上</v>
      </c>
      <c r="Q97" s="54" t="e">
        <f t="shared" si="9"/>
        <v>#N/A</v>
      </c>
      <c r="R97" s="55" t="e">
        <f t="shared" si="10"/>
        <v>#N/A</v>
      </c>
      <c r="S97" s="54" t="e">
        <f t="shared" si="11"/>
        <v>#N/A</v>
      </c>
      <c r="T97" s="54" t="e">
        <f t="shared" si="12"/>
        <v>#N/A</v>
      </c>
    </row>
    <row r="98" spans="1:20" x14ac:dyDescent="0.25">
      <c r="A98" s="49">
        <v>73</v>
      </c>
      <c r="G98" s="63" t="str">
        <f>IF(F98&gt;0,(IF($D$5="二",DATEDIF(F98,工作表3!$B$3,"Y"),
IF($D$5="三",DATEDIF(F98,工作表3!$B$4,"Y"),
IF($D$5="四",DATEDIF(F98,工作表3!$B$5,"Y"),
IF($D$5="一",DATEDIF(F98,工作表3!$B$2,"Y"),
))))),"""")</f>
        <v>"</v>
      </c>
      <c r="H98" s="64" t="str">
        <f t="shared" si="8"/>
        <v>30或以上</v>
      </c>
      <c r="Q98" s="54" t="e">
        <f t="shared" si="9"/>
        <v>#N/A</v>
      </c>
      <c r="R98" s="55" t="e">
        <f t="shared" si="10"/>
        <v>#N/A</v>
      </c>
      <c r="S98" s="54" t="e">
        <f t="shared" si="11"/>
        <v>#N/A</v>
      </c>
      <c r="T98" s="54" t="e">
        <f t="shared" si="12"/>
        <v>#N/A</v>
      </c>
    </row>
    <row r="99" spans="1:20" x14ac:dyDescent="0.25">
      <c r="A99" s="49">
        <v>74</v>
      </c>
      <c r="G99" s="63" t="str">
        <f>IF(F99&gt;0,(IF($D$5="二",DATEDIF(F99,工作表3!$B$3,"Y"),
IF($D$5="三",DATEDIF(F99,工作表3!$B$4,"Y"),
IF($D$5="四",DATEDIF(F99,工作表3!$B$5,"Y"),
IF($D$5="一",DATEDIF(F99,工作表3!$B$2,"Y"),
))))),"""")</f>
        <v>"</v>
      </c>
      <c r="H99" s="64" t="str">
        <f t="shared" si="8"/>
        <v>30或以上</v>
      </c>
      <c r="Q99" s="54" t="e">
        <f t="shared" si="9"/>
        <v>#N/A</v>
      </c>
      <c r="R99" s="55" t="e">
        <f t="shared" si="10"/>
        <v>#N/A</v>
      </c>
      <c r="S99" s="54" t="e">
        <f t="shared" si="11"/>
        <v>#N/A</v>
      </c>
      <c r="T99" s="54" t="e">
        <f t="shared" si="12"/>
        <v>#N/A</v>
      </c>
    </row>
    <row r="100" spans="1:20" x14ac:dyDescent="0.25">
      <c r="A100" s="49">
        <v>75</v>
      </c>
      <c r="G100" s="63" t="str">
        <f>IF(F100&gt;0,(IF($D$5="二",DATEDIF(F100,工作表3!$B$3,"Y"),
IF($D$5="三",DATEDIF(F100,工作表3!$B$4,"Y"),
IF($D$5="四",DATEDIF(F100,工作表3!$B$5,"Y"),
IF($D$5="一",DATEDIF(F100,工作表3!$B$2,"Y"),
))))),"""")</f>
        <v>"</v>
      </c>
      <c r="H100" s="64" t="str">
        <f t="shared" si="8"/>
        <v>30或以上</v>
      </c>
      <c r="Q100" s="54" t="e">
        <f t="shared" si="9"/>
        <v>#N/A</v>
      </c>
      <c r="R100" s="55" t="e">
        <f t="shared" si="10"/>
        <v>#N/A</v>
      </c>
      <c r="S100" s="54" t="e">
        <f t="shared" si="11"/>
        <v>#N/A</v>
      </c>
      <c r="T100" s="54" t="e">
        <f t="shared" si="12"/>
        <v>#N/A</v>
      </c>
    </row>
    <row r="101" spans="1:20" x14ac:dyDescent="0.25">
      <c r="A101" s="49">
        <v>76</v>
      </c>
      <c r="G101" s="63" t="str">
        <f>IF(F101&gt;0,(IF($D$5="二",DATEDIF(F101,工作表3!$B$3,"Y"),
IF($D$5="三",DATEDIF(F101,工作表3!$B$4,"Y"),
IF($D$5="四",DATEDIF(F101,工作表3!$B$5,"Y"),
IF($D$5="一",DATEDIF(F101,工作表3!$B$2,"Y"),
))))),"""")</f>
        <v>"</v>
      </c>
      <c r="H101" s="64" t="str">
        <f t="shared" si="8"/>
        <v>30或以上</v>
      </c>
      <c r="Q101" s="54" t="e">
        <f t="shared" si="9"/>
        <v>#N/A</v>
      </c>
      <c r="R101" s="55" t="e">
        <f t="shared" si="10"/>
        <v>#N/A</v>
      </c>
      <c r="S101" s="54" t="e">
        <f t="shared" si="11"/>
        <v>#N/A</v>
      </c>
      <c r="T101" s="54" t="e">
        <f t="shared" si="12"/>
        <v>#N/A</v>
      </c>
    </row>
    <row r="102" spans="1:20" x14ac:dyDescent="0.25">
      <c r="A102" s="49">
        <v>77</v>
      </c>
      <c r="G102" s="63" t="str">
        <f>IF(F102&gt;0,(IF($D$5="二",DATEDIF(F102,工作表3!$B$3,"Y"),
IF($D$5="三",DATEDIF(F102,工作表3!$B$4,"Y"),
IF($D$5="四",DATEDIF(F102,工作表3!$B$5,"Y"),
IF($D$5="一",DATEDIF(F102,工作表3!$B$2,"Y"),
))))),"""")</f>
        <v>"</v>
      </c>
      <c r="H102" s="64" t="str">
        <f t="shared" si="8"/>
        <v>30或以上</v>
      </c>
      <c r="Q102" s="54" t="e">
        <f t="shared" si="9"/>
        <v>#N/A</v>
      </c>
      <c r="R102" s="55" t="e">
        <f t="shared" si="10"/>
        <v>#N/A</v>
      </c>
      <c r="S102" s="54" t="e">
        <f t="shared" si="11"/>
        <v>#N/A</v>
      </c>
      <c r="T102" s="54" t="e">
        <f t="shared" si="12"/>
        <v>#N/A</v>
      </c>
    </row>
    <row r="103" spans="1:20" x14ac:dyDescent="0.25">
      <c r="A103" s="49">
        <v>78</v>
      </c>
      <c r="G103" s="63" t="str">
        <f>IF(F103&gt;0,(IF($D$5="二",DATEDIF(F103,工作表3!$B$3,"Y"),
IF($D$5="三",DATEDIF(F103,工作表3!$B$4,"Y"),
IF($D$5="四",DATEDIF(F103,工作表3!$B$5,"Y"),
IF($D$5="一",DATEDIF(F103,工作表3!$B$2,"Y"),
))))),"""")</f>
        <v>"</v>
      </c>
      <c r="H103" s="64" t="str">
        <f t="shared" si="8"/>
        <v>30或以上</v>
      </c>
      <c r="Q103" s="54" t="e">
        <f t="shared" si="9"/>
        <v>#N/A</v>
      </c>
      <c r="R103" s="55" t="e">
        <f t="shared" si="10"/>
        <v>#N/A</v>
      </c>
      <c r="S103" s="54" t="e">
        <f t="shared" si="11"/>
        <v>#N/A</v>
      </c>
      <c r="T103" s="54" t="e">
        <f t="shared" si="12"/>
        <v>#N/A</v>
      </c>
    </row>
    <row r="104" spans="1:20" x14ac:dyDescent="0.25">
      <c r="A104" s="49">
        <v>79</v>
      </c>
      <c r="G104" s="63" t="str">
        <f>IF(F104&gt;0,(IF($D$5="二",DATEDIF(F104,工作表3!$B$3,"Y"),
IF($D$5="三",DATEDIF(F104,工作表3!$B$4,"Y"),
IF($D$5="四",DATEDIF(F104,工作表3!$B$5,"Y"),
IF($D$5="一",DATEDIF(F104,工作表3!$B$2,"Y"),
))))),"""")</f>
        <v>"</v>
      </c>
      <c r="H104" s="64" t="str">
        <f t="shared" si="8"/>
        <v>30或以上</v>
      </c>
      <c r="Q104" s="54" t="e">
        <f t="shared" si="9"/>
        <v>#N/A</v>
      </c>
      <c r="R104" s="55" t="e">
        <f t="shared" si="10"/>
        <v>#N/A</v>
      </c>
      <c r="S104" s="54" t="e">
        <f t="shared" si="11"/>
        <v>#N/A</v>
      </c>
      <c r="T104" s="54" t="e">
        <f t="shared" si="12"/>
        <v>#N/A</v>
      </c>
    </row>
    <row r="105" spans="1:20" x14ac:dyDescent="0.25">
      <c r="A105" s="49">
        <v>80</v>
      </c>
      <c r="G105" s="63" t="str">
        <f>IF(F105&gt;0,(IF($D$5="二",DATEDIF(F105,工作表3!$B$3,"Y"),
IF($D$5="三",DATEDIF(F105,工作表3!$B$4,"Y"),
IF($D$5="四",DATEDIF(F105,工作表3!$B$5,"Y"),
IF($D$5="一",DATEDIF(F105,工作表3!$B$2,"Y"),
))))),"""")</f>
        <v>"</v>
      </c>
      <c r="H105" s="64" t="str">
        <f t="shared" si="8"/>
        <v>30或以上</v>
      </c>
      <c r="Q105" s="54" t="e">
        <f t="shared" si="9"/>
        <v>#N/A</v>
      </c>
      <c r="R105" s="55" t="e">
        <f t="shared" si="10"/>
        <v>#N/A</v>
      </c>
      <c r="S105" s="54" t="e">
        <f t="shared" si="11"/>
        <v>#N/A</v>
      </c>
      <c r="T105" s="54" t="e">
        <f t="shared" si="12"/>
        <v>#N/A</v>
      </c>
    </row>
    <row r="106" spans="1:20" x14ac:dyDescent="0.25">
      <c r="A106" s="49">
        <v>81</v>
      </c>
      <c r="G106" s="63" t="str">
        <f>IF(F106&gt;0,(IF($D$5="二",DATEDIF(F106,工作表3!$B$3,"Y"),
IF($D$5="三",DATEDIF(F106,工作表3!$B$4,"Y"),
IF($D$5="四",DATEDIF(F106,工作表3!$B$5,"Y"),
IF($D$5="一",DATEDIF(F106,工作表3!$B$2,"Y"),
))))),"""")</f>
        <v>"</v>
      </c>
      <c r="H106" s="64" t="str">
        <f t="shared" si="8"/>
        <v>30或以上</v>
      </c>
      <c r="Q106" s="54" t="e">
        <f t="shared" si="9"/>
        <v>#N/A</v>
      </c>
      <c r="R106" s="55" t="e">
        <f t="shared" si="10"/>
        <v>#N/A</v>
      </c>
      <c r="S106" s="54" t="e">
        <f t="shared" si="11"/>
        <v>#N/A</v>
      </c>
      <c r="T106" s="54" t="e">
        <f t="shared" si="12"/>
        <v>#N/A</v>
      </c>
    </row>
    <row r="107" spans="1:20" x14ac:dyDescent="0.25">
      <c r="A107" s="49">
        <v>82</v>
      </c>
      <c r="G107" s="63" t="str">
        <f>IF(F107&gt;0,(IF($D$5="二",DATEDIF(F107,工作表3!$B$3,"Y"),
IF($D$5="三",DATEDIF(F107,工作表3!$B$4,"Y"),
IF($D$5="四",DATEDIF(F107,工作表3!$B$5,"Y"),
IF($D$5="一",DATEDIF(F107,工作表3!$B$2,"Y"),
))))),"""")</f>
        <v>"</v>
      </c>
      <c r="H107" s="64" t="str">
        <f t="shared" si="8"/>
        <v>30或以上</v>
      </c>
      <c r="Q107" s="54" t="e">
        <f t="shared" si="9"/>
        <v>#N/A</v>
      </c>
      <c r="R107" s="55" t="e">
        <f t="shared" si="10"/>
        <v>#N/A</v>
      </c>
      <c r="S107" s="54" t="e">
        <f t="shared" si="11"/>
        <v>#N/A</v>
      </c>
      <c r="T107" s="54" t="e">
        <f t="shared" si="12"/>
        <v>#N/A</v>
      </c>
    </row>
    <row r="108" spans="1:20" x14ac:dyDescent="0.25">
      <c r="A108" s="49">
        <v>83</v>
      </c>
      <c r="G108" s="63" t="str">
        <f>IF(F108&gt;0,(IF($D$5="二",DATEDIF(F108,工作表3!$B$3,"Y"),
IF($D$5="三",DATEDIF(F108,工作表3!$B$4,"Y"),
IF($D$5="四",DATEDIF(F108,工作表3!$B$5,"Y"),
IF($D$5="一",DATEDIF(F108,工作表3!$B$2,"Y"),
))))),"""")</f>
        <v>"</v>
      </c>
      <c r="H108" s="64" t="str">
        <f t="shared" si="8"/>
        <v>30或以上</v>
      </c>
      <c r="Q108" s="54" t="e">
        <f t="shared" si="9"/>
        <v>#N/A</v>
      </c>
      <c r="R108" s="55" t="e">
        <f t="shared" si="10"/>
        <v>#N/A</v>
      </c>
      <c r="S108" s="54" t="e">
        <f t="shared" si="11"/>
        <v>#N/A</v>
      </c>
      <c r="T108" s="54" t="e">
        <f t="shared" si="12"/>
        <v>#N/A</v>
      </c>
    </row>
    <row r="109" spans="1:20" x14ac:dyDescent="0.25">
      <c r="A109" s="49">
        <v>84</v>
      </c>
      <c r="G109" s="63" t="str">
        <f>IF(F109&gt;0,(IF($D$5="二",DATEDIF(F109,工作表3!$B$3,"Y"),
IF($D$5="三",DATEDIF(F109,工作表3!$B$4,"Y"),
IF($D$5="四",DATEDIF(F109,工作表3!$B$5,"Y"),
IF($D$5="一",DATEDIF(F109,工作表3!$B$2,"Y"),
))))),"""")</f>
        <v>"</v>
      </c>
      <c r="H109" s="64" t="str">
        <f t="shared" si="8"/>
        <v>30或以上</v>
      </c>
      <c r="Q109" s="54" t="e">
        <f t="shared" si="9"/>
        <v>#N/A</v>
      </c>
      <c r="R109" s="55" t="e">
        <f t="shared" si="10"/>
        <v>#N/A</v>
      </c>
      <c r="S109" s="54" t="e">
        <f t="shared" si="11"/>
        <v>#N/A</v>
      </c>
      <c r="T109" s="54" t="e">
        <f t="shared" si="12"/>
        <v>#N/A</v>
      </c>
    </row>
    <row r="110" spans="1:20" x14ac:dyDescent="0.25">
      <c r="A110" s="49">
        <v>85</v>
      </c>
      <c r="G110" s="63" t="str">
        <f>IF(F110&gt;0,(IF($D$5="二",DATEDIF(F110,工作表3!$B$3,"Y"),
IF($D$5="三",DATEDIF(F110,工作表3!$B$4,"Y"),
IF($D$5="四",DATEDIF(F110,工作表3!$B$5,"Y"),
IF($D$5="一",DATEDIF(F110,工作表3!$B$2,"Y"),
))))),"""")</f>
        <v>"</v>
      </c>
      <c r="H110" s="64" t="str">
        <f t="shared" si="8"/>
        <v>30或以上</v>
      </c>
      <c r="Q110" s="54" t="e">
        <f t="shared" si="9"/>
        <v>#N/A</v>
      </c>
      <c r="R110" s="55" t="e">
        <f t="shared" si="10"/>
        <v>#N/A</v>
      </c>
      <c r="S110" s="54" t="e">
        <f t="shared" si="11"/>
        <v>#N/A</v>
      </c>
      <c r="T110" s="54" t="e">
        <f t="shared" si="12"/>
        <v>#N/A</v>
      </c>
    </row>
    <row r="111" spans="1:20" x14ac:dyDescent="0.25">
      <c r="A111" s="49">
        <v>86</v>
      </c>
      <c r="G111" s="63" t="str">
        <f>IF(F111&gt;0,(IF($D$5="二",DATEDIF(F111,工作表3!$B$3,"Y"),
IF($D$5="三",DATEDIF(F111,工作表3!$B$4,"Y"),
IF($D$5="四",DATEDIF(F111,工作表3!$B$5,"Y"),
IF($D$5="一",DATEDIF(F111,工作表3!$B$2,"Y"),
))))),"""")</f>
        <v>"</v>
      </c>
      <c r="H111" s="64" t="str">
        <f t="shared" si="8"/>
        <v>30或以上</v>
      </c>
      <c r="Q111" s="54" t="e">
        <f t="shared" si="9"/>
        <v>#N/A</v>
      </c>
      <c r="R111" s="55" t="e">
        <f t="shared" si="10"/>
        <v>#N/A</v>
      </c>
      <c r="S111" s="54" t="e">
        <f t="shared" si="11"/>
        <v>#N/A</v>
      </c>
      <c r="T111" s="54" t="e">
        <f t="shared" si="12"/>
        <v>#N/A</v>
      </c>
    </row>
    <row r="112" spans="1:20" x14ac:dyDescent="0.25">
      <c r="A112" s="49">
        <v>87</v>
      </c>
      <c r="G112" s="63" t="str">
        <f>IF(F112&gt;0,(IF($D$5="二",DATEDIF(F112,工作表3!$B$3,"Y"),
IF($D$5="三",DATEDIF(F112,工作表3!$B$4,"Y"),
IF($D$5="四",DATEDIF(F112,工作表3!$B$5,"Y"),
IF($D$5="一",DATEDIF(F112,工作表3!$B$2,"Y"),
))))),"""")</f>
        <v>"</v>
      </c>
      <c r="H112" s="64" t="str">
        <f t="shared" si="8"/>
        <v>30或以上</v>
      </c>
      <c r="Q112" s="54" t="e">
        <f t="shared" si="9"/>
        <v>#N/A</v>
      </c>
      <c r="R112" s="55" t="e">
        <f t="shared" si="10"/>
        <v>#N/A</v>
      </c>
      <c r="S112" s="54" t="e">
        <f t="shared" si="11"/>
        <v>#N/A</v>
      </c>
      <c r="T112" s="54" t="e">
        <f t="shared" si="12"/>
        <v>#N/A</v>
      </c>
    </row>
    <row r="113" spans="1:20" x14ac:dyDescent="0.25">
      <c r="A113" s="49">
        <v>88</v>
      </c>
      <c r="G113" s="63" t="str">
        <f>IF(F113&gt;0,(IF($D$5="二",DATEDIF(F113,工作表3!$B$3,"Y"),
IF($D$5="三",DATEDIF(F113,工作表3!$B$4,"Y"),
IF($D$5="四",DATEDIF(F113,工作表3!$B$5,"Y"),
IF($D$5="一",DATEDIF(F113,工作表3!$B$2,"Y"),
))))),"""")</f>
        <v>"</v>
      </c>
      <c r="H113" s="64" t="str">
        <f t="shared" si="8"/>
        <v>30或以上</v>
      </c>
      <c r="Q113" s="54" t="e">
        <f t="shared" si="9"/>
        <v>#N/A</v>
      </c>
      <c r="R113" s="55" t="e">
        <f t="shared" si="10"/>
        <v>#N/A</v>
      </c>
      <c r="S113" s="54" t="e">
        <f t="shared" si="11"/>
        <v>#N/A</v>
      </c>
      <c r="T113" s="54" t="e">
        <f t="shared" si="12"/>
        <v>#N/A</v>
      </c>
    </row>
    <row r="114" spans="1:20" x14ac:dyDescent="0.25">
      <c r="A114" s="49">
        <v>89</v>
      </c>
      <c r="G114" s="63" t="str">
        <f>IF(F114&gt;0,(IF($D$5="二",DATEDIF(F114,工作表3!$B$3,"Y"),
IF($D$5="三",DATEDIF(F114,工作表3!$B$4,"Y"),
IF($D$5="四",DATEDIF(F114,工作表3!$B$5,"Y"),
IF($D$5="一",DATEDIF(F114,工作表3!$B$2,"Y"),
))))),"""")</f>
        <v>"</v>
      </c>
      <c r="H114" s="64" t="str">
        <f t="shared" si="8"/>
        <v>30或以上</v>
      </c>
      <c r="Q114" s="54" t="e">
        <f t="shared" si="9"/>
        <v>#N/A</v>
      </c>
      <c r="R114" s="55" t="e">
        <f t="shared" si="10"/>
        <v>#N/A</v>
      </c>
      <c r="S114" s="54" t="e">
        <f t="shared" si="11"/>
        <v>#N/A</v>
      </c>
      <c r="T114" s="54" t="e">
        <f t="shared" si="12"/>
        <v>#N/A</v>
      </c>
    </row>
    <row r="115" spans="1:20" x14ac:dyDescent="0.25">
      <c r="A115" s="49">
        <v>90</v>
      </c>
      <c r="G115" s="63" t="str">
        <f>IF(F115&gt;0,(IF($D$5="二",DATEDIF(F115,工作表3!$B$3,"Y"),
IF($D$5="三",DATEDIF(F115,工作表3!$B$4,"Y"),
IF($D$5="四",DATEDIF(F115,工作表3!$B$5,"Y"),
IF($D$5="一",DATEDIF(F115,工作表3!$B$2,"Y"),
))))),"""")</f>
        <v>"</v>
      </c>
      <c r="H115" s="64" t="str">
        <f t="shared" si="8"/>
        <v>30或以上</v>
      </c>
      <c r="Q115" s="54" t="e">
        <f t="shared" si="9"/>
        <v>#N/A</v>
      </c>
      <c r="R115" s="55" t="e">
        <f t="shared" si="10"/>
        <v>#N/A</v>
      </c>
      <c r="S115" s="54" t="e">
        <f t="shared" si="11"/>
        <v>#N/A</v>
      </c>
      <c r="T115" s="54" t="e">
        <f t="shared" si="12"/>
        <v>#N/A</v>
      </c>
    </row>
    <row r="116" spans="1:20" x14ac:dyDescent="0.25">
      <c r="A116" s="49">
        <v>91</v>
      </c>
      <c r="G116" s="63" t="str">
        <f>IF(F116&gt;0,(IF($D$5="二",DATEDIF(F116,工作表3!$B$3,"Y"),
IF($D$5="三",DATEDIF(F116,工作表3!$B$4,"Y"),
IF($D$5="四",DATEDIF(F116,工作表3!$B$5,"Y"),
IF($D$5="一",DATEDIF(F116,工作表3!$B$2,"Y"),
))))),"""")</f>
        <v>"</v>
      </c>
      <c r="H116" s="64" t="str">
        <f t="shared" si="8"/>
        <v>30或以上</v>
      </c>
      <c r="Q116" s="54" t="e">
        <f t="shared" si="9"/>
        <v>#N/A</v>
      </c>
      <c r="R116" s="55" t="e">
        <f t="shared" si="10"/>
        <v>#N/A</v>
      </c>
      <c r="S116" s="54" t="e">
        <f t="shared" si="11"/>
        <v>#N/A</v>
      </c>
      <c r="T116" s="54" t="e">
        <f t="shared" si="12"/>
        <v>#N/A</v>
      </c>
    </row>
    <row r="117" spans="1:20" x14ac:dyDescent="0.25">
      <c r="A117" s="49">
        <v>92</v>
      </c>
      <c r="G117" s="63" t="str">
        <f>IF(F117&gt;0,(IF($D$5="二",DATEDIF(F117,工作表3!$B$3,"Y"),
IF($D$5="三",DATEDIF(F117,工作表3!$B$4,"Y"),
IF($D$5="四",DATEDIF(F117,工作表3!$B$5,"Y"),
IF($D$5="一",DATEDIF(F117,工作表3!$B$2,"Y"),
))))),"""")</f>
        <v>"</v>
      </c>
      <c r="H117" s="64" t="str">
        <f t="shared" si="8"/>
        <v>30或以上</v>
      </c>
      <c r="Q117" s="54" t="e">
        <f t="shared" si="9"/>
        <v>#N/A</v>
      </c>
      <c r="R117" s="55" t="e">
        <f t="shared" si="10"/>
        <v>#N/A</v>
      </c>
      <c r="S117" s="54" t="e">
        <f t="shared" si="11"/>
        <v>#N/A</v>
      </c>
      <c r="T117" s="54" t="e">
        <f t="shared" si="12"/>
        <v>#N/A</v>
      </c>
    </row>
    <row r="118" spans="1:20" x14ac:dyDescent="0.25">
      <c r="A118" s="49">
        <v>93</v>
      </c>
      <c r="G118" s="63" t="str">
        <f>IF(F118&gt;0,(IF($D$5="二",DATEDIF(F118,工作表3!$B$3,"Y"),
IF($D$5="三",DATEDIF(F118,工作表3!$B$4,"Y"),
IF($D$5="四",DATEDIF(F118,工作表3!$B$5,"Y"),
IF($D$5="一",DATEDIF(F118,工作表3!$B$2,"Y"),
))))),"""")</f>
        <v>"</v>
      </c>
      <c r="H118" s="64" t="str">
        <f t="shared" si="8"/>
        <v>30或以上</v>
      </c>
      <c r="Q118" s="54" t="e">
        <f t="shared" si="9"/>
        <v>#N/A</v>
      </c>
      <c r="R118" s="55" t="e">
        <f t="shared" si="10"/>
        <v>#N/A</v>
      </c>
      <c r="S118" s="54" t="e">
        <f t="shared" si="11"/>
        <v>#N/A</v>
      </c>
      <c r="T118" s="54" t="e">
        <f t="shared" si="12"/>
        <v>#N/A</v>
      </c>
    </row>
    <row r="119" spans="1:20" x14ac:dyDescent="0.25">
      <c r="A119" s="49">
        <v>94</v>
      </c>
      <c r="G119" s="63" t="str">
        <f>IF(F119&gt;0,(IF($D$5="二",DATEDIF(F119,工作表3!$B$3,"Y"),
IF($D$5="三",DATEDIF(F119,工作表3!$B$4,"Y"),
IF($D$5="四",DATEDIF(F119,工作表3!$B$5,"Y"),
IF($D$5="一",DATEDIF(F119,工作表3!$B$2,"Y"),
))))),"""")</f>
        <v>"</v>
      </c>
      <c r="H119" s="64" t="str">
        <f t="shared" si="8"/>
        <v>30或以上</v>
      </c>
      <c r="Q119" s="54" t="e">
        <f t="shared" si="9"/>
        <v>#N/A</v>
      </c>
      <c r="R119" s="55" t="e">
        <f t="shared" si="10"/>
        <v>#N/A</v>
      </c>
      <c r="S119" s="54" t="e">
        <f t="shared" si="11"/>
        <v>#N/A</v>
      </c>
      <c r="T119" s="54" t="e">
        <f t="shared" si="12"/>
        <v>#N/A</v>
      </c>
    </row>
    <row r="120" spans="1:20" x14ac:dyDescent="0.25">
      <c r="A120" s="49">
        <v>95</v>
      </c>
      <c r="G120" s="63" t="str">
        <f>IF(F120&gt;0,(IF($D$5="二",DATEDIF(F120,工作表3!$B$3,"Y"),
IF($D$5="三",DATEDIF(F120,工作表3!$B$4,"Y"),
IF($D$5="四",DATEDIF(F120,工作表3!$B$5,"Y"),
IF($D$5="一",DATEDIF(F120,工作表3!$B$2,"Y"),
))))),"""")</f>
        <v>"</v>
      </c>
      <c r="H120" s="64" t="str">
        <f t="shared" si="8"/>
        <v>30或以上</v>
      </c>
      <c r="Q120" s="54" t="e">
        <f t="shared" si="9"/>
        <v>#N/A</v>
      </c>
      <c r="R120" s="55" t="e">
        <f t="shared" si="10"/>
        <v>#N/A</v>
      </c>
      <c r="S120" s="54" t="e">
        <f t="shared" si="11"/>
        <v>#N/A</v>
      </c>
      <c r="T120" s="54" t="e">
        <f t="shared" si="12"/>
        <v>#N/A</v>
      </c>
    </row>
    <row r="121" spans="1:20" x14ac:dyDescent="0.25">
      <c r="A121" s="49">
        <v>96</v>
      </c>
      <c r="G121" s="63" t="str">
        <f>IF(F121&gt;0,(IF($D$5="二",DATEDIF(F121,工作表3!$B$3,"Y"),
IF($D$5="三",DATEDIF(F121,工作表3!$B$4,"Y"),
IF($D$5="四",DATEDIF(F121,工作表3!$B$5,"Y"),
IF($D$5="一",DATEDIF(F121,工作表3!$B$2,"Y"),
))))),"""")</f>
        <v>"</v>
      </c>
      <c r="H121" s="64" t="str">
        <f t="shared" si="8"/>
        <v>30或以上</v>
      </c>
      <c r="Q121" s="54" t="e">
        <f t="shared" si="9"/>
        <v>#N/A</v>
      </c>
      <c r="R121" s="55" t="e">
        <f t="shared" si="10"/>
        <v>#N/A</v>
      </c>
      <c r="S121" s="54" t="e">
        <f t="shared" si="11"/>
        <v>#N/A</v>
      </c>
      <c r="T121" s="54" t="e">
        <f t="shared" si="12"/>
        <v>#N/A</v>
      </c>
    </row>
    <row r="122" spans="1:20" x14ac:dyDescent="0.25">
      <c r="A122" s="49">
        <v>97</v>
      </c>
      <c r="G122" s="63" t="str">
        <f>IF(F122&gt;0,(IF($D$5="二",DATEDIF(F122,工作表3!$B$3,"Y"),
IF($D$5="三",DATEDIF(F122,工作表3!$B$4,"Y"),
IF($D$5="四",DATEDIF(F122,工作表3!$B$5,"Y"),
IF($D$5="一",DATEDIF(F122,工作表3!$B$2,"Y"),
))))),"""")</f>
        <v>"</v>
      </c>
      <c r="H122" s="64" t="str">
        <f t="shared" si="8"/>
        <v>30或以上</v>
      </c>
      <c r="Q122" s="54" t="e">
        <f t="shared" si="9"/>
        <v>#N/A</v>
      </c>
      <c r="R122" s="55" t="e">
        <f t="shared" si="10"/>
        <v>#N/A</v>
      </c>
      <c r="S122" s="54" t="e">
        <f t="shared" si="11"/>
        <v>#N/A</v>
      </c>
      <c r="T122" s="54" t="e">
        <f t="shared" si="12"/>
        <v>#N/A</v>
      </c>
    </row>
    <row r="123" spans="1:20" x14ac:dyDescent="0.25">
      <c r="A123" s="49">
        <v>98</v>
      </c>
      <c r="G123" s="63" t="str">
        <f>IF(F123&gt;0,(IF($D$5="二",DATEDIF(F123,工作表3!$B$3,"Y"),
IF($D$5="三",DATEDIF(F123,工作表3!$B$4,"Y"),
IF($D$5="四",DATEDIF(F123,工作表3!$B$5,"Y"),
IF($D$5="一",DATEDIF(F123,工作表3!$B$2,"Y"),
))))),"""")</f>
        <v>"</v>
      </c>
      <c r="H123" s="64" t="str">
        <f t="shared" si="8"/>
        <v>30或以上</v>
      </c>
      <c r="Q123" s="54" t="e">
        <f t="shared" si="9"/>
        <v>#N/A</v>
      </c>
      <c r="R123" s="55" t="e">
        <f t="shared" si="10"/>
        <v>#N/A</v>
      </c>
      <c r="S123" s="54" t="e">
        <f t="shared" si="11"/>
        <v>#N/A</v>
      </c>
      <c r="T123" s="54" t="e">
        <f t="shared" si="12"/>
        <v>#N/A</v>
      </c>
    </row>
    <row r="124" spans="1:20" x14ac:dyDescent="0.25">
      <c r="A124" s="49">
        <v>99</v>
      </c>
      <c r="G124" s="63" t="str">
        <f>IF(F124&gt;0,(IF($D$5="二",DATEDIF(F124,工作表3!$B$3,"Y"),
IF($D$5="三",DATEDIF(F124,工作表3!$B$4,"Y"),
IF($D$5="四",DATEDIF(F124,工作表3!$B$5,"Y"),
IF($D$5="一",DATEDIF(F124,工作表3!$B$2,"Y"),
))))),"""")</f>
        <v>"</v>
      </c>
      <c r="H124" s="64" t="str">
        <f t="shared" si="8"/>
        <v>30或以上</v>
      </c>
      <c r="Q124" s="54" t="e">
        <f t="shared" si="9"/>
        <v>#N/A</v>
      </c>
      <c r="R124" s="55" t="e">
        <f t="shared" si="10"/>
        <v>#N/A</v>
      </c>
      <c r="S124" s="54" t="e">
        <f t="shared" si="11"/>
        <v>#N/A</v>
      </c>
      <c r="T124" s="54" t="e">
        <f t="shared" si="12"/>
        <v>#N/A</v>
      </c>
    </row>
    <row r="125" spans="1:20" x14ac:dyDescent="0.25">
      <c r="A125" s="49">
        <v>100</v>
      </c>
      <c r="G125" s="63" t="str">
        <f>IF(F125&gt;0,(IF($D$5="二",DATEDIF(F125,工作表3!$B$3,"Y"),
IF($D$5="三",DATEDIF(F125,工作表3!$B$4,"Y"),
IF($D$5="四",DATEDIF(F125,工作表3!$B$5,"Y"),
IF($D$5="一",DATEDIF(F125,工作表3!$B$2,"Y"),
))))),"""")</f>
        <v>"</v>
      </c>
      <c r="H125" s="64" t="str">
        <f t="shared" si="8"/>
        <v>30或以上</v>
      </c>
      <c r="Q125" s="54" t="e">
        <f t="shared" si="9"/>
        <v>#N/A</v>
      </c>
      <c r="R125" s="55" t="e">
        <f t="shared" si="10"/>
        <v>#N/A</v>
      </c>
      <c r="S125" s="54" t="e">
        <f t="shared" si="11"/>
        <v>#N/A</v>
      </c>
      <c r="T125" s="54" t="e">
        <f t="shared" si="12"/>
        <v>#N/A</v>
      </c>
    </row>
    <row r="126" spans="1:20" x14ac:dyDescent="0.25">
      <c r="A126" s="49">
        <v>101</v>
      </c>
      <c r="G126" s="63" t="str">
        <f>IF(F126&gt;0,(IF($D$5="二",DATEDIF(F126,工作表3!$B$3,"Y"),
IF($D$5="三",DATEDIF(F126,工作表3!$B$4,"Y"),
IF($D$5="四",DATEDIF(F126,工作表3!$B$5,"Y"),
IF($D$5="一",DATEDIF(F126,工作表3!$B$2,"Y"),
))))),"""")</f>
        <v>"</v>
      </c>
      <c r="H126" s="64" t="str">
        <f t="shared" si="8"/>
        <v>30或以上</v>
      </c>
      <c r="Q126" s="54" t="e">
        <f t="shared" si="9"/>
        <v>#N/A</v>
      </c>
      <c r="R126" s="55" t="e">
        <f t="shared" si="10"/>
        <v>#N/A</v>
      </c>
      <c r="S126" s="54" t="e">
        <f t="shared" si="11"/>
        <v>#N/A</v>
      </c>
      <c r="T126" s="54" t="e">
        <f t="shared" si="12"/>
        <v>#N/A</v>
      </c>
    </row>
    <row r="127" spans="1:20" x14ac:dyDescent="0.25">
      <c r="A127" s="49">
        <v>102</v>
      </c>
      <c r="G127" s="63" t="str">
        <f>IF(F127&gt;0,(IF($D$5="二",DATEDIF(F127,工作表3!$B$3,"Y"),
IF($D$5="三",DATEDIF(F127,工作表3!$B$4,"Y"),
IF($D$5="四",DATEDIF(F127,工作表3!$B$5,"Y"),
IF($D$5="一",DATEDIF(F127,工作表3!$B$2,"Y"),
))))),"""")</f>
        <v>"</v>
      </c>
      <c r="H127" s="64" t="str">
        <f t="shared" si="8"/>
        <v>30或以上</v>
      </c>
      <c r="Q127" s="54" t="e">
        <f t="shared" si="9"/>
        <v>#N/A</v>
      </c>
      <c r="R127" s="55" t="e">
        <f t="shared" si="10"/>
        <v>#N/A</v>
      </c>
      <c r="S127" s="54" t="e">
        <f t="shared" si="11"/>
        <v>#N/A</v>
      </c>
      <c r="T127" s="54" t="e">
        <f t="shared" si="12"/>
        <v>#N/A</v>
      </c>
    </row>
    <row r="128" spans="1:20" x14ac:dyDescent="0.25">
      <c r="A128" s="49">
        <v>103</v>
      </c>
      <c r="G128" s="63" t="str">
        <f>IF(F128&gt;0,(IF($D$5="二",DATEDIF(F128,工作表3!$B$3,"Y"),
IF($D$5="三",DATEDIF(F128,工作表3!$B$4,"Y"),
IF($D$5="四",DATEDIF(F128,工作表3!$B$5,"Y"),
IF($D$5="一",DATEDIF(F128,工作表3!$B$2,"Y"),
))))),"""")</f>
        <v>"</v>
      </c>
      <c r="H128" s="64" t="str">
        <f t="shared" si="8"/>
        <v>30或以上</v>
      </c>
      <c r="Q128" s="54" t="e">
        <f t="shared" si="9"/>
        <v>#N/A</v>
      </c>
      <c r="R128" s="55" t="e">
        <f t="shared" si="10"/>
        <v>#N/A</v>
      </c>
      <c r="S128" s="54" t="e">
        <f t="shared" si="11"/>
        <v>#N/A</v>
      </c>
      <c r="T128" s="54" t="e">
        <f t="shared" si="12"/>
        <v>#N/A</v>
      </c>
    </row>
    <row r="129" spans="1:20" x14ac:dyDescent="0.25">
      <c r="A129" s="49">
        <v>104</v>
      </c>
      <c r="G129" s="63" t="str">
        <f>IF(F129&gt;0,(IF($D$5="二",DATEDIF(F129,工作表3!$B$3,"Y"),
IF($D$5="三",DATEDIF(F129,工作表3!$B$4,"Y"),
IF($D$5="四",DATEDIF(F129,工作表3!$B$5,"Y"),
IF($D$5="一",DATEDIF(F129,工作表3!$B$2,"Y"),
))))),"""")</f>
        <v>"</v>
      </c>
      <c r="H129" s="64" t="str">
        <f t="shared" si="8"/>
        <v>30或以上</v>
      </c>
      <c r="Q129" s="54" t="e">
        <f t="shared" si="9"/>
        <v>#N/A</v>
      </c>
      <c r="R129" s="55" t="e">
        <f t="shared" si="10"/>
        <v>#N/A</v>
      </c>
      <c r="S129" s="54" t="e">
        <f t="shared" si="11"/>
        <v>#N/A</v>
      </c>
      <c r="T129" s="54" t="e">
        <f t="shared" si="12"/>
        <v>#N/A</v>
      </c>
    </row>
    <row r="130" spans="1:20" x14ac:dyDescent="0.25">
      <c r="A130" s="49">
        <v>105</v>
      </c>
      <c r="G130" s="63" t="str">
        <f>IF(F130&gt;0,(IF($D$5="二",DATEDIF(F130,工作表3!$B$3,"Y"),
IF($D$5="三",DATEDIF(F130,工作表3!$B$4,"Y"),
IF($D$5="四",DATEDIF(F130,工作表3!$B$5,"Y"),
IF($D$5="一",DATEDIF(F130,工作表3!$B$2,"Y"),
))))),"""")</f>
        <v>"</v>
      </c>
      <c r="H130" s="64" t="str">
        <f t="shared" si="8"/>
        <v>30或以上</v>
      </c>
      <c r="Q130" s="54" t="e">
        <f t="shared" si="9"/>
        <v>#N/A</v>
      </c>
      <c r="R130" s="55" t="e">
        <f t="shared" si="10"/>
        <v>#N/A</v>
      </c>
      <c r="S130" s="54" t="e">
        <f t="shared" si="11"/>
        <v>#N/A</v>
      </c>
      <c r="T130" s="54" t="e">
        <f t="shared" si="12"/>
        <v>#N/A</v>
      </c>
    </row>
    <row r="131" spans="1:20" x14ac:dyDescent="0.25">
      <c r="A131" s="49">
        <v>106</v>
      </c>
      <c r="G131" s="63" t="str">
        <f>IF(F131&gt;0,(IF($D$5="二",DATEDIF(F131,工作表3!$B$3,"Y"),
IF($D$5="三",DATEDIF(F131,工作表3!$B$4,"Y"),
IF($D$5="四",DATEDIF(F131,工作表3!$B$5,"Y"),
IF($D$5="一",DATEDIF(F131,工作表3!$B$2,"Y"),
))))),"""")</f>
        <v>"</v>
      </c>
      <c r="H131" s="64" t="str">
        <f t="shared" si="8"/>
        <v>30或以上</v>
      </c>
      <c r="Q131" s="54" t="e">
        <f t="shared" si="9"/>
        <v>#N/A</v>
      </c>
      <c r="R131" s="55" t="e">
        <f t="shared" si="10"/>
        <v>#N/A</v>
      </c>
      <c r="S131" s="54" t="e">
        <f t="shared" si="11"/>
        <v>#N/A</v>
      </c>
      <c r="T131" s="54" t="e">
        <f t="shared" si="12"/>
        <v>#N/A</v>
      </c>
    </row>
    <row r="132" spans="1:20" x14ac:dyDescent="0.25">
      <c r="A132" s="49">
        <v>107</v>
      </c>
      <c r="G132" s="63" t="str">
        <f>IF(F132&gt;0,(IF($D$5="二",DATEDIF(F132,工作表3!$B$3,"Y"),
IF($D$5="三",DATEDIF(F132,工作表3!$B$4,"Y"),
IF($D$5="四",DATEDIF(F132,工作表3!$B$5,"Y"),
IF($D$5="一",DATEDIF(F132,工作表3!$B$2,"Y"),
))))),"""")</f>
        <v>"</v>
      </c>
      <c r="H132" s="64" t="str">
        <f t="shared" si="8"/>
        <v>30或以上</v>
      </c>
      <c r="Q132" s="54" t="e">
        <f t="shared" si="9"/>
        <v>#N/A</v>
      </c>
      <c r="R132" s="55" t="e">
        <f t="shared" si="10"/>
        <v>#N/A</v>
      </c>
      <c r="S132" s="54" t="e">
        <f t="shared" si="11"/>
        <v>#N/A</v>
      </c>
      <c r="T132" s="54" t="e">
        <f t="shared" si="12"/>
        <v>#N/A</v>
      </c>
    </row>
    <row r="133" spans="1:20" x14ac:dyDescent="0.25">
      <c r="A133" s="49">
        <v>108</v>
      </c>
      <c r="G133" s="63" t="str">
        <f>IF(F133&gt;0,(IF($D$5="二",DATEDIF(F133,工作表3!$B$3,"Y"),
IF($D$5="三",DATEDIF(F133,工作表3!$B$4,"Y"),
IF($D$5="四",DATEDIF(F133,工作表3!$B$5,"Y"),
IF($D$5="一",DATEDIF(F133,工作表3!$B$2,"Y"),
))))),"""")</f>
        <v>"</v>
      </c>
      <c r="H133" s="64" t="str">
        <f t="shared" si="8"/>
        <v>30或以上</v>
      </c>
      <c r="Q133" s="54" t="e">
        <f t="shared" si="9"/>
        <v>#N/A</v>
      </c>
      <c r="R133" s="55" t="e">
        <f t="shared" si="10"/>
        <v>#N/A</v>
      </c>
      <c r="S133" s="54" t="e">
        <f t="shared" si="11"/>
        <v>#N/A</v>
      </c>
      <c r="T133" s="54" t="e">
        <f t="shared" si="12"/>
        <v>#N/A</v>
      </c>
    </row>
    <row r="134" spans="1:20" x14ac:dyDescent="0.25">
      <c r="A134" s="49">
        <v>109</v>
      </c>
      <c r="G134" s="63" t="str">
        <f>IF(F134&gt;0,(IF($D$5="二",DATEDIF(F134,工作表3!$B$3,"Y"),
IF($D$5="三",DATEDIF(F134,工作表3!$B$4,"Y"),
IF($D$5="四",DATEDIF(F134,工作表3!$B$5,"Y"),
IF($D$5="一",DATEDIF(F134,工作表3!$B$2,"Y"),
))))),"""")</f>
        <v>"</v>
      </c>
      <c r="H134" s="64" t="str">
        <f t="shared" si="8"/>
        <v>30或以上</v>
      </c>
      <c r="Q134" s="54" t="e">
        <f t="shared" si="9"/>
        <v>#N/A</v>
      </c>
      <c r="R134" s="55" t="e">
        <f t="shared" si="10"/>
        <v>#N/A</v>
      </c>
      <c r="S134" s="54" t="e">
        <f t="shared" si="11"/>
        <v>#N/A</v>
      </c>
      <c r="T134" s="54" t="e">
        <f t="shared" si="12"/>
        <v>#N/A</v>
      </c>
    </row>
    <row r="135" spans="1:20" x14ac:dyDescent="0.25">
      <c r="A135" s="49">
        <v>110</v>
      </c>
      <c r="G135" s="63" t="str">
        <f>IF(F135&gt;0,(IF($D$5="二",DATEDIF(F135,工作表3!$B$3,"Y"),
IF($D$5="三",DATEDIF(F135,工作表3!$B$4,"Y"),
IF($D$5="四",DATEDIF(F135,工作表3!$B$5,"Y"),
IF($D$5="一",DATEDIF(F135,工作表3!$B$2,"Y"),
))))),"""")</f>
        <v>"</v>
      </c>
      <c r="H135" s="64" t="str">
        <f t="shared" si="8"/>
        <v>30或以上</v>
      </c>
      <c r="Q135" s="54" t="e">
        <f t="shared" si="9"/>
        <v>#N/A</v>
      </c>
      <c r="R135" s="55" t="e">
        <f t="shared" si="10"/>
        <v>#N/A</v>
      </c>
      <c r="S135" s="54" t="e">
        <f t="shared" si="11"/>
        <v>#N/A</v>
      </c>
      <c r="T135" s="54" t="e">
        <f t="shared" si="12"/>
        <v>#N/A</v>
      </c>
    </row>
    <row r="136" spans="1:20" x14ac:dyDescent="0.25">
      <c r="A136" s="49">
        <v>111</v>
      </c>
      <c r="G136" s="63" t="str">
        <f>IF(F136&gt;0,(IF($D$5="二",DATEDIF(F136,工作表3!$B$3,"Y"),
IF($D$5="三",DATEDIF(F136,工作表3!$B$4,"Y"),
IF($D$5="四",DATEDIF(F136,工作表3!$B$5,"Y"),
IF($D$5="一",DATEDIF(F136,工作表3!$B$2,"Y"),
))))),"""")</f>
        <v>"</v>
      </c>
      <c r="H136" s="64" t="str">
        <f t="shared" si="8"/>
        <v>30或以上</v>
      </c>
      <c r="Q136" s="54" t="e">
        <f t="shared" si="9"/>
        <v>#N/A</v>
      </c>
      <c r="R136" s="55" t="e">
        <f t="shared" si="10"/>
        <v>#N/A</v>
      </c>
      <c r="S136" s="54" t="e">
        <f t="shared" si="11"/>
        <v>#N/A</v>
      </c>
      <c r="T136" s="54" t="e">
        <f t="shared" si="12"/>
        <v>#N/A</v>
      </c>
    </row>
    <row r="137" spans="1:20" x14ac:dyDescent="0.25">
      <c r="A137" s="49">
        <v>112</v>
      </c>
      <c r="G137" s="63" t="str">
        <f>IF(F137&gt;0,(IF($D$5="二",DATEDIF(F137,工作表3!$B$3,"Y"),
IF($D$5="三",DATEDIF(F137,工作表3!$B$4,"Y"),
IF($D$5="四",DATEDIF(F137,工作表3!$B$5,"Y"),
IF($D$5="一",DATEDIF(F137,工作表3!$B$2,"Y"),
))))),"""")</f>
        <v>"</v>
      </c>
      <c r="H137" s="64" t="str">
        <f t="shared" si="8"/>
        <v>30或以上</v>
      </c>
      <c r="Q137" s="54" t="e">
        <f t="shared" si="9"/>
        <v>#N/A</v>
      </c>
      <c r="R137" s="55" t="e">
        <f t="shared" si="10"/>
        <v>#N/A</v>
      </c>
      <c r="S137" s="54" t="e">
        <f t="shared" si="11"/>
        <v>#N/A</v>
      </c>
      <c r="T137" s="54" t="e">
        <f t="shared" si="12"/>
        <v>#N/A</v>
      </c>
    </row>
    <row r="138" spans="1:20" x14ac:dyDescent="0.25">
      <c r="A138" s="49">
        <v>113</v>
      </c>
      <c r="G138" s="63" t="str">
        <f>IF(F138&gt;0,(IF($D$5="二",DATEDIF(F138,工作表3!$B$3,"Y"),
IF($D$5="三",DATEDIF(F138,工作表3!$B$4,"Y"),
IF($D$5="四",DATEDIF(F138,工作表3!$B$5,"Y"),
IF($D$5="一",DATEDIF(F138,工作表3!$B$2,"Y"),
))))),"""")</f>
        <v>"</v>
      </c>
      <c r="H138" s="64" t="str">
        <f t="shared" si="8"/>
        <v>30或以上</v>
      </c>
      <c r="Q138" s="54" t="e">
        <f t="shared" si="9"/>
        <v>#N/A</v>
      </c>
      <c r="R138" s="55" t="e">
        <f t="shared" si="10"/>
        <v>#N/A</v>
      </c>
      <c r="S138" s="54" t="e">
        <f t="shared" si="11"/>
        <v>#N/A</v>
      </c>
      <c r="T138" s="54" t="e">
        <f t="shared" si="12"/>
        <v>#N/A</v>
      </c>
    </row>
    <row r="139" spans="1:20" x14ac:dyDescent="0.25">
      <c r="A139" s="49">
        <v>114</v>
      </c>
      <c r="G139" s="63" t="str">
        <f>IF(F139&gt;0,(IF($D$5="二",DATEDIF(F139,工作表3!$B$3,"Y"),
IF($D$5="三",DATEDIF(F139,工作表3!$B$4,"Y"),
IF($D$5="四",DATEDIF(F139,工作表3!$B$5,"Y"),
IF($D$5="一",DATEDIF(F139,工作表3!$B$2,"Y"),
))))),"""")</f>
        <v>"</v>
      </c>
      <c r="H139" s="64" t="str">
        <f t="shared" si="8"/>
        <v>30或以上</v>
      </c>
      <c r="Q139" s="54" t="e">
        <f t="shared" si="9"/>
        <v>#N/A</v>
      </c>
      <c r="R139" s="55" t="e">
        <f t="shared" si="10"/>
        <v>#N/A</v>
      </c>
      <c r="S139" s="54" t="e">
        <f t="shared" si="11"/>
        <v>#N/A</v>
      </c>
      <c r="T139" s="54" t="e">
        <f t="shared" si="12"/>
        <v>#N/A</v>
      </c>
    </row>
    <row r="140" spans="1:20" x14ac:dyDescent="0.25">
      <c r="A140" s="49">
        <v>115</v>
      </c>
      <c r="G140" s="63" t="str">
        <f>IF(F140&gt;0,(IF($D$5="二",DATEDIF(F140,工作表3!$B$3,"Y"),
IF($D$5="三",DATEDIF(F140,工作表3!$B$4,"Y"),
IF($D$5="四",DATEDIF(F140,工作表3!$B$5,"Y"),
IF($D$5="一",DATEDIF(F140,工作表3!$B$2,"Y"),
))))),"""")</f>
        <v>"</v>
      </c>
      <c r="H140" s="64" t="str">
        <f t="shared" si="8"/>
        <v>30或以上</v>
      </c>
      <c r="Q140" s="54" t="e">
        <f t="shared" si="9"/>
        <v>#N/A</v>
      </c>
      <c r="R140" s="55" t="e">
        <f t="shared" si="10"/>
        <v>#N/A</v>
      </c>
      <c r="S140" s="54" t="e">
        <f t="shared" si="11"/>
        <v>#N/A</v>
      </c>
      <c r="T140" s="54" t="e">
        <f t="shared" si="12"/>
        <v>#N/A</v>
      </c>
    </row>
    <row r="141" spans="1:20" x14ac:dyDescent="0.25">
      <c r="A141" s="49">
        <v>116</v>
      </c>
      <c r="G141" s="63" t="str">
        <f>IF(F141&gt;0,(IF($D$5="二",DATEDIF(F141,工作表3!$B$3,"Y"),
IF($D$5="三",DATEDIF(F141,工作表3!$B$4,"Y"),
IF($D$5="四",DATEDIF(F141,工作表3!$B$5,"Y"),
IF($D$5="一",DATEDIF(F141,工作表3!$B$2,"Y"),
))))),"""")</f>
        <v>"</v>
      </c>
      <c r="H141" s="64" t="str">
        <f t="shared" si="8"/>
        <v>30或以上</v>
      </c>
      <c r="Q141" s="54" t="e">
        <f t="shared" si="9"/>
        <v>#N/A</v>
      </c>
      <c r="R141" s="55" t="e">
        <f t="shared" si="10"/>
        <v>#N/A</v>
      </c>
      <c r="S141" s="54" t="e">
        <f t="shared" si="11"/>
        <v>#N/A</v>
      </c>
      <c r="T141" s="54" t="e">
        <f t="shared" si="12"/>
        <v>#N/A</v>
      </c>
    </row>
    <row r="142" spans="1:20" x14ac:dyDescent="0.25">
      <c r="A142" s="49">
        <v>117</v>
      </c>
      <c r="G142" s="63" t="str">
        <f>IF(F142&gt;0,(IF($D$5="二",DATEDIF(F142,工作表3!$B$3,"Y"),
IF($D$5="三",DATEDIF(F142,工作表3!$B$4,"Y"),
IF($D$5="四",DATEDIF(F142,工作表3!$B$5,"Y"),
IF($D$5="一",DATEDIF(F142,工作表3!$B$2,"Y"),
))))),"""")</f>
        <v>"</v>
      </c>
      <c r="H142" s="64" t="str">
        <f t="shared" si="8"/>
        <v>30或以上</v>
      </c>
      <c r="Q142" s="54" t="e">
        <f t="shared" si="9"/>
        <v>#N/A</v>
      </c>
      <c r="R142" s="55" t="e">
        <f t="shared" si="10"/>
        <v>#N/A</v>
      </c>
      <c r="S142" s="54" t="e">
        <f t="shared" si="11"/>
        <v>#N/A</v>
      </c>
      <c r="T142" s="54" t="e">
        <f t="shared" si="12"/>
        <v>#N/A</v>
      </c>
    </row>
    <row r="143" spans="1:20" x14ac:dyDescent="0.25">
      <c r="A143" s="49">
        <v>118</v>
      </c>
      <c r="G143" s="63" t="str">
        <f>IF(F143&gt;0,(IF($D$5="二",DATEDIF(F143,工作表3!$B$3,"Y"),
IF($D$5="三",DATEDIF(F143,工作表3!$B$4,"Y"),
IF($D$5="四",DATEDIF(F143,工作表3!$B$5,"Y"),
IF($D$5="一",DATEDIF(F143,工作表3!$B$2,"Y"),
))))),"""")</f>
        <v>"</v>
      </c>
      <c r="H143" s="64" t="str">
        <f t="shared" si="8"/>
        <v>30或以上</v>
      </c>
      <c r="Q143" s="54" t="e">
        <f t="shared" si="9"/>
        <v>#N/A</v>
      </c>
      <c r="R143" s="55" t="e">
        <f t="shared" si="10"/>
        <v>#N/A</v>
      </c>
      <c r="S143" s="54" t="e">
        <f t="shared" si="11"/>
        <v>#N/A</v>
      </c>
      <c r="T143" s="54" t="e">
        <f t="shared" si="12"/>
        <v>#N/A</v>
      </c>
    </row>
    <row r="144" spans="1:20" x14ac:dyDescent="0.25">
      <c r="A144" s="49">
        <v>119</v>
      </c>
      <c r="G144" s="63" t="str">
        <f>IF(F144&gt;0,(IF($D$5="二",DATEDIF(F144,工作表3!$B$3,"Y"),
IF($D$5="三",DATEDIF(F144,工作表3!$B$4,"Y"),
IF($D$5="四",DATEDIF(F144,工作表3!$B$5,"Y"),
IF($D$5="一",DATEDIF(F144,工作表3!$B$2,"Y"),
))))),"""")</f>
        <v>"</v>
      </c>
      <c r="H144" s="64" t="str">
        <f t="shared" si="8"/>
        <v>30或以上</v>
      </c>
      <c r="Q144" s="54" t="e">
        <f t="shared" si="9"/>
        <v>#N/A</v>
      </c>
      <c r="R144" s="55" t="e">
        <f t="shared" si="10"/>
        <v>#N/A</v>
      </c>
      <c r="S144" s="54" t="e">
        <f t="shared" si="11"/>
        <v>#N/A</v>
      </c>
      <c r="T144" s="54" t="e">
        <f t="shared" si="12"/>
        <v>#N/A</v>
      </c>
    </row>
    <row r="145" spans="1:20" x14ac:dyDescent="0.25">
      <c r="A145" s="49">
        <v>120</v>
      </c>
      <c r="G145" s="63" t="str">
        <f>IF(F145&gt;0,(IF($D$5="二",DATEDIF(F145,工作表3!$B$3,"Y"),
IF($D$5="三",DATEDIF(F145,工作表3!$B$4,"Y"),
IF($D$5="四",DATEDIF(F145,工作表3!$B$5,"Y"),
IF($D$5="一",DATEDIF(F145,工作表3!$B$2,"Y"),
))))),"""")</f>
        <v>"</v>
      </c>
      <c r="H145" s="64" t="str">
        <f t="shared" si="8"/>
        <v>30或以上</v>
      </c>
      <c r="Q145" s="54" t="e">
        <f t="shared" si="9"/>
        <v>#N/A</v>
      </c>
      <c r="R145" s="55" t="e">
        <f t="shared" si="10"/>
        <v>#N/A</v>
      </c>
      <c r="S145" s="54" t="e">
        <f t="shared" si="11"/>
        <v>#N/A</v>
      </c>
      <c r="T145" s="54" t="e">
        <f t="shared" si="12"/>
        <v>#N/A</v>
      </c>
    </row>
    <row r="146" spans="1:20" x14ac:dyDescent="0.25">
      <c r="A146" s="49">
        <v>121</v>
      </c>
      <c r="G146" s="63" t="str">
        <f>IF(F146&gt;0,(IF($D$5="二",DATEDIF(F146,工作表3!$B$3,"Y"),
IF($D$5="三",DATEDIF(F146,工作表3!$B$4,"Y"),
IF($D$5="四",DATEDIF(F146,工作表3!$B$5,"Y"),
IF($D$5="一",DATEDIF(F146,工作表3!$B$2,"Y"),
))))),"""")</f>
        <v>"</v>
      </c>
      <c r="H146" s="64" t="str">
        <f t="shared" si="8"/>
        <v>30或以上</v>
      </c>
      <c r="Q146" s="54" t="e">
        <f t="shared" si="9"/>
        <v>#N/A</v>
      </c>
      <c r="R146" s="55" t="e">
        <f t="shared" si="10"/>
        <v>#N/A</v>
      </c>
      <c r="S146" s="54" t="e">
        <f t="shared" si="11"/>
        <v>#N/A</v>
      </c>
      <c r="T146" s="54" t="e">
        <f t="shared" si="12"/>
        <v>#N/A</v>
      </c>
    </row>
    <row r="147" spans="1:20" x14ac:dyDescent="0.25">
      <c r="A147" s="49">
        <v>122</v>
      </c>
      <c r="G147" s="63" t="str">
        <f>IF(F147&gt;0,(IF($D$5="二",DATEDIF(F147,工作表3!$B$3,"Y"),
IF($D$5="三",DATEDIF(F147,工作表3!$B$4,"Y"),
IF($D$5="四",DATEDIF(F147,工作表3!$B$5,"Y"),
IF($D$5="一",DATEDIF(F147,工作表3!$B$2,"Y"),
))))),"""")</f>
        <v>"</v>
      </c>
      <c r="H147" s="64" t="str">
        <f t="shared" si="8"/>
        <v>30或以上</v>
      </c>
      <c r="Q147" s="54" t="e">
        <f t="shared" si="9"/>
        <v>#N/A</v>
      </c>
      <c r="R147" s="55" t="e">
        <f t="shared" si="10"/>
        <v>#N/A</v>
      </c>
      <c r="S147" s="54" t="e">
        <f t="shared" si="11"/>
        <v>#N/A</v>
      </c>
      <c r="T147" s="54" t="e">
        <f t="shared" si="12"/>
        <v>#N/A</v>
      </c>
    </row>
    <row r="148" spans="1:20" x14ac:dyDescent="0.25">
      <c r="A148" s="49">
        <v>123</v>
      </c>
      <c r="G148" s="63" t="str">
        <f>IF(F148&gt;0,(IF($D$5="二",DATEDIF(F148,工作表3!$B$3,"Y"),
IF($D$5="三",DATEDIF(F148,工作表3!$B$4,"Y"),
IF($D$5="四",DATEDIF(F148,工作表3!$B$5,"Y"),
IF($D$5="一",DATEDIF(F148,工作表3!$B$2,"Y"),
))))),"""")</f>
        <v>"</v>
      </c>
      <c r="H148" s="64" t="str">
        <f t="shared" si="8"/>
        <v>30或以上</v>
      </c>
      <c r="Q148" s="54" t="e">
        <f t="shared" si="9"/>
        <v>#N/A</v>
      </c>
      <c r="R148" s="55" t="e">
        <f t="shared" si="10"/>
        <v>#N/A</v>
      </c>
      <c r="S148" s="54" t="e">
        <f t="shared" si="11"/>
        <v>#N/A</v>
      </c>
      <c r="T148" s="54" t="e">
        <f t="shared" si="12"/>
        <v>#N/A</v>
      </c>
    </row>
    <row r="149" spans="1:20" x14ac:dyDescent="0.25">
      <c r="A149" s="49">
        <v>124</v>
      </c>
      <c r="G149" s="63" t="str">
        <f>IF(F149&gt;0,(IF($D$5="二",DATEDIF(F149,工作表3!$B$3,"Y"),
IF($D$5="三",DATEDIF(F149,工作表3!$B$4,"Y"),
IF($D$5="四",DATEDIF(F149,工作表3!$B$5,"Y"),
IF($D$5="一",DATEDIF(F149,工作表3!$B$2,"Y"),
))))),"""")</f>
        <v>"</v>
      </c>
      <c r="H149" s="64" t="str">
        <f t="shared" si="8"/>
        <v>30或以上</v>
      </c>
      <c r="Q149" s="54" t="e">
        <f t="shared" si="9"/>
        <v>#N/A</v>
      </c>
      <c r="R149" s="55" t="e">
        <f t="shared" si="10"/>
        <v>#N/A</v>
      </c>
      <c r="S149" s="54" t="e">
        <f t="shared" si="11"/>
        <v>#N/A</v>
      </c>
      <c r="T149" s="54" t="e">
        <f t="shared" si="12"/>
        <v>#N/A</v>
      </c>
    </row>
    <row r="150" spans="1:20" x14ac:dyDescent="0.25">
      <c r="A150" s="49">
        <v>125</v>
      </c>
      <c r="G150" s="63" t="str">
        <f>IF(F150&gt;0,(IF($D$5="二",DATEDIF(F150,工作表3!$B$3,"Y"),
IF($D$5="三",DATEDIF(F150,工作表3!$B$4,"Y"),
IF($D$5="四",DATEDIF(F150,工作表3!$B$5,"Y"),
IF($D$5="一",DATEDIF(F150,工作表3!$B$2,"Y"),
))))),"""")</f>
        <v>"</v>
      </c>
      <c r="H150" s="64" t="str">
        <f t="shared" si="8"/>
        <v>30或以上</v>
      </c>
      <c r="Q150" s="54" t="e">
        <f t="shared" si="9"/>
        <v>#N/A</v>
      </c>
      <c r="R150" s="55" t="e">
        <f t="shared" si="10"/>
        <v>#N/A</v>
      </c>
      <c r="S150" s="54" t="e">
        <f t="shared" si="11"/>
        <v>#N/A</v>
      </c>
      <c r="T150" s="54" t="e">
        <f t="shared" si="12"/>
        <v>#N/A</v>
      </c>
    </row>
    <row r="151" spans="1:20" x14ac:dyDescent="0.25">
      <c r="A151" s="49">
        <v>126</v>
      </c>
      <c r="G151" s="63" t="str">
        <f>IF(F151&gt;0,(IF($D$5="二",DATEDIF(F151,工作表3!$B$3,"Y"),
IF($D$5="三",DATEDIF(F151,工作表3!$B$4,"Y"),
IF($D$5="四",DATEDIF(F151,工作表3!$B$5,"Y"),
IF($D$5="一",DATEDIF(F151,工作表3!$B$2,"Y"),
))))),"""")</f>
        <v>"</v>
      </c>
      <c r="H151" s="64" t="str">
        <f t="shared" si="8"/>
        <v>30或以上</v>
      </c>
      <c r="Q151" s="54" t="e">
        <f t="shared" si="9"/>
        <v>#N/A</v>
      </c>
      <c r="R151" s="55" t="e">
        <f t="shared" si="10"/>
        <v>#N/A</v>
      </c>
      <c r="S151" s="54" t="e">
        <f t="shared" si="11"/>
        <v>#N/A</v>
      </c>
      <c r="T151" s="54" t="e">
        <f t="shared" si="12"/>
        <v>#N/A</v>
      </c>
    </row>
    <row r="152" spans="1:20" x14ac:dyDescent="0.25">
      <c r="A152" s="49">
        <v>127</v>
      </c>
      <c r="G152" s="63" t="str">
        <f>IF(F152&gt;0,(IF($D$5="二",DATEDIF(F152,工作表3!$B$3,"Y"),
IF($D$5="三",DATEDIF(F152,工作表3!$B$4,"Y"),
IF($D$5="四",DATEDIF(F152,工作表3!$B$5,"Y"),
IF($D$5="一",DATEDIF(F152,工作表3!$B$2,"Y"),
))))),"""")</f>
        <v>"</v>
      </c>
      <c r="H152" s="64" t="str">
        <f t="shared" si="8"/>
        <v>30或以上</v>
      </c>
      <c r="Q152" s="54" t="e">
        <f t="shared" si="9"/>
        <v>#N/A</v>
      </c>
      <c r="R152" s="55" t="e">
        <f t="shared" si="10"/>
        <v>#N/A</v>
      </c>
      <c r="S152" s="54" t="e">
        <f t="shared" si="11"/>
        <v>#N/A</v>
      </c>
      <c r="T152" s="54" t="e">
        <f t="shared" si="12"/>
        <v>#N/A</v>
      </c>
    </row>
    <row r="153" spans="1:20" x14ac:dyDescent="0.25">
      <c r="A153" s="49">
        <v>128</v>
      </c>
      <c r="G153" s="63" t="str">
        <f>IF(F153&gt;0,(IF($D$5="二",DATEDIF(F153,工作表3!$B$3,"Y"),
IF($D$5="三",DATEDIF(F153,工作表3!$B$4,"Y"),
IF($D$5="四",DATEDIF(F153,工作表3!$B$5,"Y"),
IF($D$5="一",DATEDIF(F153,工作表3!$B$2,"Y"),
))))),"""")</f>
        <v>"</v>
      </c>
      <c r="H153" s="64" t="str">
        <f t="shared" si="8"/>
        <v>30或以上</v>
      </c>
      <c r="Q153" s="54" t="e">
        <f t="shared" si="9"/>
        <v>#N/A</v>
      </c>
      <c r="R153" s="55" t="e">
        <f t="shared" si="10"/>
        <v>#N/A</v>
      </c>
      <c r="S153" s="54" t="e">
        <f t="shared" si="11"/>
        <v>#N/A</v>
      </c>
      <c r="T153" s="54" t="e">
        <f t="shared" si="12"/>
        <v>#N/A</v>
      </c>
    </row>
    <row r="154" spans="1:20" x14ac:dyDescent="0.25">
      <c r="A154" s="49">
        <v>129</v>
      </c>
      <c r="G154" s="63" t="str">
        <f>IF(F154&gt;0,(IF($D$5="二",DATEDIF(F154,工作表3!$B$3,"Y"),
IF($D$5="三",DATEDIF(F154,工作表3!$B$4,"Y"),
IF($D$5="四",DATEDIF(F154,工作表3!$B$5,"Y"),
IF($D$5="一",DATEDIF(F154,工作表3!$B$2,"Y"),
))))),"""")</f>
        <v>"</v>
      </c>
      <c r="H154" s="64" t="str">
        <f t="shared" ref="H154:H217" si="13">IF(AND(G154&gt;=8,G154&lt;=11),"8-11",
  IF(AND(G154&gt;=12,G154&lt;=15),"12-15",
    IF(AND(G154&gt;=16,G154&lt;=21),"16-21",
      IF(AND(G154&gt;=22,G154&lt;=29),"22-29",
        IF(G154&gt;=30,"30或以上","")))))</f>
        <v>30或以上</v>
      </c>
      <c r="Q154" s="54" t="e">
        <f t="shared" si="9"/>
        <v>#N/A</v>
      </c>
      <c r="R154" s="55" t="e">
        <f t="shared" si="10"/>
        <v>#N/A</v>
      </c>
      <c r="S154" s="54" t="e">
        <f t="shared" si="11"/>
        <v>#N/A</v>
      </c>
      <c r="T154" s="54" t="e">
        <f t="shared" si="12"/>
        <v>#N/A</v>
      </c>
    </row>
    <row r="155" spans="1:20" x14ac:dyDescent="0.25">
      <c r="A155" s="49">
        <v>130</v>
      </c>
      <c r="G155" s="63" t="str">
        <f>IF(F155&gt;0,(IF($D$5="二",DATEDIF(F155,工作表3!$B$3,"Y"),
IF($D$5="三",DATEDIF(F155,工作表3!$B$4,"Y"),
IF($D$5="四",DATEDIF(F155,工作表3!$B$5,"Y"),
IF($D$5="一",DATEDIF(F155,工作表3!$B$2,"Y"),
))))),"""")</f>
        <v>"</v>
      </c>
      <c r="H155" s="64" t="str">
        <f t="shared" si="13"/>
        <v>30或以上</v>
      </c>
      <c r="Q155" s="54" t="e">
        <f t="shared" ref="Q155:Q218" si="14">IF($D$5="一","第一區程度","二至四程度")</f>
        <v>#N/A</v>
      </c>
      <c r="R155" s="55" t="e">
        <f t="shared" ref="R155:R218" si="15">IF(AND($D$5="一",I155="嚴"),"第一區田項嚴",IF(AND($D$5="一",OR(I155="輕",I155="中")),"第一區田項輕中",IF(OR($D$5="二",$D$5="三",$D$5="四"),"二至四田項","")))</f>
        <v>#N/A</v>
      </c>
      <c r="S155" s="54" t="e">
        <f t="shared" ref="S155:S218" si="16">IF($D$5="一", IF(I155="嚴", "第一區徑項嚴", IF(H155="8-11", "第一區徑項輕中811", "第一區徑項輕中")), IF(H155="8-11", "二至四徑項811", "二至四徑項"))</f>
        <v>#N/A</v>
      </c>
      <c r="T155" s="54" t="e">
        <f t="shared" ref="T155:T218" si="17">IF(AND($D$5="一",B155="融合伙伴"),"一區UP接力",IF(AND($D$5="一",B155="運動員",OR(L155="10米",L155="25米",L155="50米",L155="50米(嚴)")),"一區25米接力",IF(AND($D$5="一",B155="運動員",OR(L155="100米",L155="200米",L155="400米",L155="800米",L155="1500米")),"其他100米接力",IF(AND(OR($D$5="二",$D$5="三",$D$5="四"),B155="融合伙伴"),"二至四UP接力",IF(AND(OR($D$5="二",$D$5="三",$D$5="四"),B155="運動員",OR(L155="100米",L155="200米",L155="400米",L155="800米",L155="1500米")),"其他100米接力"," no relay ")))))</f>
        <v>#N/A</v>
      </c>
    </row>
    <row r="156" spans="1:20" x14ac:dyDescent="0.25">
      <c r="A156" s="49">
        <v>131</v>
      </c>
      <c r="G156" s="63" t="str">
        <f>IF(F156&gt;0,(IF($D$5="二",DATEDIF(F156,工作表3!$B$3,"Y"),
IF($D$5="三",DATEDIF(F156,工作表3!$B$4,"Y"),
IF($D$5="四",DATEDIF(F156,工作表3!$B$5,"Y"),
IF($D$5="一",DATEDIF(F156,工作表3!$B$2,"Y"),
))))),"""")</f>
        <v>"</v>
      </c>
      <c r="H156" s="64" t="str">
        <f t="shared" si="13"/>
        <v>30或以上</v>
      </c>
      <c r="Q156" s="54" t="e">
        <f t="shared" si="14"/>
        <v>#N/A</v>
      </c>
      <c r="R156" s="55" t="e">
        <f t="shared" si="15"/>
        <v>#N/A</v>
      </c>
      <c r="S156" s="54" t="e">
        <f t="shared" si="16"/>
        <v>#N/A</v>
      </c>
      <c r="T156" s="54" t="e">
        <f t="shared" si="17"/>
        <v>#N/A</v>
      </c>
    </row>
    <row r="157" spans="1:20" x14ac:dyDescent="0.25">
      <c r="A157" s="49">
        <v>132</v>
      </c>
      <c r="G157" s="63" t="str">
        <f>IF(F157&gt;0,(IF($D$5="二",DATEDIF(F157,工作表3!$B$3,"Y"),
IF($D$5="三",DATEDIF(F157,工作表3!$B$4,"Y"),
IF($D$5="四",DATEDIF(F157,工作表3!$B$5,"Y"),
IF($D$5="一",DATEDIF(F157,工作表3!$B$2,"Y"),
))))),"""")</f>
        <v>"</v>
      </c>
      <c r="H157" s="64" t="str">
        <f t="shared" si="13"/>
        <v>30或以上</v>
      </c>
      <c r="Q157" s="54" t="e">
        <f t="shared" si="14"/>
        <v>#N/A</v>
      </c>
      <c r="R157" s="55" t="e">
        <f t="shared" si="15"/>
        <v>#N/A</v>
      </c>
      <c r="S157" s="54" t="e">
        <f t="shared" si="16"/>
        <v>#N/A</v>
      </c>
      <c r="T157" s="54" t="e">
        <f t="shared" si="17"/>
        <v>#N/A</v>
      </c>
    </row>
    <row r="158" spans="1:20" x14ac:dyDescent="0.25">
      <c r="A158" s="49">
        <v>133</v>
      </c>
      <c r="G158" s="63" t="str">
        <f>IF(F158&gt;0,(IF($D$5="二",DATEDIF(F158,工作表3!$B$3,"Y"),
IF($D$5="三",DATEDIF(F158,工作表3!$B$4,"Y"),
IF($D$5="四",DATEDIF(F158,工作表3!$B$5,"Y"),
IF($D$5="一",DATEDIF(F158,工作表3!$B$2,"Y"),
))))),"""")</f>
        <v>"</v>
      </c>
      <c r="H158" s="64" t="str">
        <f t="shared" si="13"/>
        <v>30或以上</v>
      </c>
      <c r="Q158" s="54" t="e">
        <f t="shared" si="14"/>
        <v>#N/A</v>
      </c>
      <c r="R158" s="55" t="e">
        <f t="shared" si="15"/>
        <v>#N/A</v>
      </c>
      <c r="S158" s="54" t="e">
        <f t="shared" si="16"/>
        <v>#N/A</v>
      </c>
      <c r="T158" s="54" t="e">
        <f t="shared" si="17"/>
        <v>#N/A</v>
      </c>
    </row>
    <row r="159" spans="1:20" x14ac:dyDescent="0.25">
      <c r="A159" s="49">
        <v>134</v>
      </c>
      <c r="G159" s="63" t="str">
        <f>IF(F159&gt;0,(IF($D$5="二",DATEDIF(F159,工作表3!$B$3,"Y"),
IF($D$5="三",DATEDIF(F159,工作表3!$B$4,"Y"),
IF($D$5="四",DATEDIF(F159,工作表3!$B$5,"Y"),
IF($D$5="一",DATEDIF(F159,工作表3!$B$2,"Y"),
))))),"""")</f>
        <v>"</v>
      </c>
      <c r="H159" s="64" t="str">
        <f t="shared" si="13"/>
        <v>30或以上</v>
      </c>
      <c r="Q159" s="54" t="e">
        <f t="shared" si="14"/>
        <v>#N/A</v>
      </c>
      <c r="R159" s="55" t="e">
        <f t="shared" si="15"/>
        <v>#N/A</v>
      </c>
      <c r="S159" s="54" t="e">
        <f t="shared" si="16"/>
        <v>#N/A</v>
      </c>
      <c r="T159" s="54" t="e">
        <f t="shared" si="17"/>
        <v>#N/A</v>
      </c>
    </row>
    <row r="160" spans="1:20" x14ac:dyDescent="0.25">
      <c r="A160" s="49">
        <v>135</v>
      </c>
      <c r="G160" s="63" t="str">
        <f>IF(F160&gt;0,(IF($D$5="二",DATEDIF(F160,工作表3!$B$3,"Y"),
IF($D$5="三",DATEDIF(F160,工作表3!$B$4,"Y"),
IF($D$5="四",DATEDIF(F160,工作表3!$B$5,"Y"),
IF($D$5="一",DATEDIF(F160,工作表3!$B$2,"Y"),
))))),"""")</f>
        <v>"</v>
      </c>
      <c r="H160" s="64" t="str">
        <f t="shared" si="13"/>
        <v>30或以上</v>
      </c>
      <c r="Q160" s="54" t="e">
        <f t="shared" si="14"/>
        <v>#N/A</v>
      </c>
      <c r="R160" s="55" t="e">
        <f t="shared" si="15"/>
        <v>#N/A</v>
      </c>
      <c r="S160" s="54" t="e">
        <f t="shared" si="16"/>
        <v>#N/A</v>
      </c>
      <c r="T160" s="54" t="e">
        <f t="shared" si="17"/>
        <v>#N/A</v>
      </c>
    </row>
    <row r="161" spans="1:20" x14ac:dyDescent="0.25">
      <c r="A161" s="49">
        <v>136</v>
      </c>
      <c r="G161" s="63" t="str">
        <f>IF(F161&gt;0,(IF($D$5="二",DATEDIF(F161,工作表3!$B$3,"Y"),
IF($D$5="三",DATEDIF(F161,工作表3!$B$4,"Y"),
IF($D$5="四",DATEDIF(F161,工作表3!$B$5,"Y"),
IF($D$5="一",DATEDIF(F161,工作表3!$B$2,"Y"),
))))),"""")</f>
        <v>"</v>
      </c>
      <c r="H161" s="64" t="str">
        <f t="shared" si="13"/>
        <v>30或以上</v>
      </c>
      <c r="Q161" s="54" t="e">
        <f t="shared" si="14"/>
        <v>#N/A</v>
      </c>
      <c r="R161" s="55" t="e">
        <f t="shared" si="15"/>
        <v>#N/A</v>
      </c>
      <c r="S161" s="54" t="e">
        <f t="shared" si="16"/>
        <v>#N/A</v>
      </c>
      <c r="T161" s="54" t="e">
        <f t="shared" si="17"/>
        <v>#N/A</v>
      </c>
    </row>
    <row r="162" spans="1:20" x14ac:dyDescent="0.25">
      <c r="A162" s="49">
        <v>137</v>
      </c>
      <c r="G162" s="63" t="str">
        <f>IF(F162&gt;0,(IF($D$5="二",DATEDIF(F162,工作表3!$B$3,"Y"),
IF($D$5="三",DATEDIF(F162,工作表3!$B$4,"Y"),
IF($D$5="四",DATEDIF(F162,工作表3!$B$5,"Y"),
IF($D$5="一",DATEDIF(F162,工作表3!$B$2,"Y"),
))))),"""")</f>
        <v>"</v>
      </c>
      <c r="H162" s="64" t="str">
        <f t="shared" si="13"/>
        <v>30或以上</v>
      </c>
      <c r="Q162" s="54" t="e">
        <f t="shared" si="14"/>
        <v>#N/A</v>
      </c>
      <c r="R162" s="55" t="e">
        <f t="shared" si="15"/>
        <v>#N/A</v>
      </c>
      <c r="S162" s="54" t="e">
        <f t="shared" si="16"/>
        <v>#N/A</v>
      </c>
      <c r="T162" s="54" t="e">
        <f t="shared" si="17"/>
        <v>#N/A</v>
      </c>
    </row>
    <row r="163" spans="1:20" x14ac:dyDescent="0.25">
      <c r="A163" s="49">
        <v>138</v>
      </c>
      <c r="G163" s="63" t="str">
        <f>IF(F163&gt;0,(IF($D$5="二",DATEDIF(F163,工作表3!$B$3,"Y"),
IF($D$5="三",DATEDIF(F163,工作表3!$B$4,"Y"),
IF($D$5="四",DATEDIF(F163,工作表3!$B$5,"Y"),
IF($D$5="一",DATEDIF(F163,工作表3!$B$2,"Y"),
))))),"""")</f>
        <v>"</v>
      </c>
      <c r="H163" s="64" t="str">
        <f t="shared" si="13"/>
        <v>30或以上</v>
      </c>
      <c r="Q163" s="54" t="e">
        <f t="shared" si="14"/>
        <v>#N/A</v>
      </c>
      <c r="R163" s="55" t="e">
        <f t="shared" si="15"/>
        <v>#N/A</v>
      </c>
      <c r="S163" s="54" t="e">
        <f t="shared" si="16"/>
        <v>#N/A</v>
      </c>
      <c r="T163" s="54" t="e">
        <f t="shared" si="17"/>
        <v>#N/A</v>
      </c>
    </row>
    <row r="164" spans="1:20" x14ac:dyDescent="0.25">
      <c r="A164" s="49">
        <v>139</v>
      </c>
      <c r="G164" s="63" t="str">
        <f>IF(F164&gt;0,(IF($D$5="二",DATEDIF(F164,工作表3!$B$3,"Y"),
IF($D$5="三",DATEDIF(F164,工作表3!$B$4,"Y"),
IF($D$5="四",DATEDIF(F164,工作表3!$B$5,"Y"),
IF($D$5="一",DATEDIF(F164,工作表3!$B$2,"Y"),
))))),"""")</f>
        <v>"</v>
      </c>
      <c r="H164" s="64" t="str">
        <f t="shared" si="13"/>
        <v>30或以上</v>
      </c>
      <c r="Q164" s="54" t="e">
        <f t="shared" si="14"/>
        <v>#N/A</v>
      </c>
      <c r="R164" s="55" t="e">
        <f t="shared" si="15"/>
        <v>#N/A</v>
      </c>
      <c r="S164" s="54" t="e">
        <f t="shared" si="16"/>
        <v>#N/A</v>
      </c>
      <c r="T164" s="54" t="e">
        <f t="shared" si="17"/>
        <v>#N/A</v>
      </c>
    </row>
    <row r="165" spans="1:20" x14ac:dyDescent="0.25">
      <c r="A165" s="49">
        <v>140</v>
      </c>
      <c r="G165" s="63" t="str">
        <f>IF(F165&gt;0,(IF($D$5="二",DATEDIF(F165,工作表3!$B$3,"Y"),
IF($D$5="三",DATEDIF(F165,工作表3!$B$4,"Y"),
IF($D$5="四",DATEDIF(F165,工作表3!$B$5,"Y"),
IF($D$5="一",DATEDIF(F165,工作表3!$B$2,"Y"),
))))),"""")</f>
        <v>"</v>
      </c>
      <c r="H165" s="64" t="str">
        <f t="shared" si="13"/>
        <v>30或以上</v>
      </c>
      <c r="Q165" s="54" t="e">
        <f t="shared" si="14"/>
        <v>#N/A</v>
      </c>
      <c r="R165" s="55" t="e">
        <f t="shared" si="15"/>
        <v>#N/A</v>
      </c>
      <c r="S165" s="54" t="e">
        <f t="shared" si="16"/>
        <v>#N/A</v>
      </c>
      <c r="T165" s="54" t="e">
        <f t="shared" si="17"/>
        <v>#N/A</v>
      </c>
    </row>
    <row r="166" spans="1:20" x14ac:dyDescent="0.25">
      <c r="A166" s="49">
        <v>141</v>
      </c>
      <c r="G166" s="63" t="str">
        <f>IF(F166&gt;0,(IF($D$5="二",DATEDIF(F166,工作表3!$B$3,"Y"),
IF($D$5="三",DATEDIF(F166,工作表3!$B$4,"Y"),
IF($D$5="四",DATEDIF(F166,工作表3!$B$5,"Y"),
IF($D$5="一",DATEDIF(F166,工作表3!$B$2,"Y"),
))))),"""")</f>
        <v>"</v>
      </c>
      <c r="H166" s="64" t="str">
        <f t="shared" si="13"/>
        <v>30或以上</v>
      </c>
      <c r="Q166" s="54" t="e">
        <f t="shared" si="14"/>
        <v>#N/A</v>
      </c>
      <c r="R166" s="55" t="e">
        <f t="shared" si="15"/>
        <v>#N/A</v>
      </c>
      <c r="S166" s="54" t="e">
        <f t="shared" si="16"/>
        <v>#N/A</v>
      </c>
      <c r="T166" s="54" t="e">
        <f t="shared" si="17"/>
        <v>#N/A</v>
      </c>
    </row>
    <row r="167" spans="1:20" x14ac:dyDescent="0.25">
      <c r="A167" s="49">
        <v>142</v>
      </c>
      <c r="G167" s="63" t="str">
        <f>IF(F167&gt;0,(IF($D$5="二",DATEDIF(F167,工作表3!$B$3,"Y"),
IF($D$5="三",DATEDIF(F167,工作表3!$B$4,"Y"),
IF($D$5="四",DATEDIF(F167,工作表3!$B$5,"Y"),
IF($D$5="一",DATEDIF(F167,工作表3!$B$2,"Y"),
))))),"""")</f>
        <v>"</v>
      </c>
      <c r="H167" s="64" t="str">
        <f t="shared" si="13"/>
        <v>30或以上</v>
      </c>
      <c r="Q167" s="54" t="e">
        <f t="shared" si="14"/>
        <v>#N/A</v>
      </c>
      <c r="R167" s="55" t="e">
        <f t="shared" si="15"/>
        <v>#N/A</v>
      </c>
      <c r="S167" s="54" t="e">
        <f t="shared" si="16"/>
        <v>#N/A</v>
      </c>
      <c r="T167" s="54" t="e">
        <f t="shared" si="17"/>
        <v>#N/A</v>
      </c>
    </row>
    <row r="168" spans="1:20" x14ac:dyDescent="0.25">
      <c r="A168" s="49">
        <v>143</v>
      </c>
      <c r="G168" s="63" t="str">
        <f>IF(F168&gt;0,(IF($D$5="二",DATEDIF(F168,工作表3!$B$3,"Y"),
IF($D$5="三",DATEDIF(F168,工作表3!$B$4,"Y"),
IF($D$5="四",DATEDIF(F168,工作表3!$B$5,"Y"),
IF($D$5="一",DATEDIF(F168,工作表3!$B$2,"Y"),
))))),"""")</f>
        <v>"</v>
      </c>
      <c r="H168" s="64" t="str">
        <f t="shared" si="13"/>
        <v>30或以上</v>
      </c>
      <c r="Q168" s="54" t="e">
        <f t="shared" si="14"/>
        <v>#N/A</v>
      </c>
      <c r="R168" s="55" t="e">
        <f t="shared" si="15"/>
        <v>#N/A</v>
      </c>
      <c r="S168" s="54" t="e">
        <f t="shared" si="16"/>
        <v>#N/A</v>
      </c>
      <c r="T168" s="54" t="e">
        <f t="shared" si="17"/>
        <v>#N/A</v>
      </c>
    </row>
    <row r="169" spans="1:20" x14ac:dyDescent="0.25">
      <c r="A169" s="49">
        <v>144</v>
      </c>
      <c r="G169" s="63" t="str">
        <f>IF(F169&gt;0,(IF($D$5="二",DATEDIF(F169,工作表3!$B$3,"Y"),
IF($D$5="三",DATEDIF(F169,工作表3!$B$4,"Y"),
IF($D$5="四",DATEDIF(F169,工作表3!$B$5,"Y"),
IF($D$5="一",DATEDIF(F169,工作表3!$B$2,"Y"),
))))),"""")</f>
        <v>"</v>
      </c>
      <c r="H169" s="64" t="str">
        <f t="shared" si="13"/>
        <v>30或以上</v>
      </c>
      <c r="Q169" s="54" t="e">
        <f t="shared" si="14"/>
        <v>#N/A</v>
      </c>
      <c r="R169" s="55" t="e">
        <f t="shared" si="15"/>
        <v>#N/A</v>
      </c>
      <c r="S169" s="54" t="e">
        <f t="shared" si="16"/>
        <v>#N/A</v>
      </c>
      <c r="T169" s="54" t="e">
        <f t="shared" si="17"/>
        <v>#N/A</v>
      </c>
    </row>
    <row r="170" spans="1:20" x14ac:dyDescent="0.25">
      <c r="A170" s="49">
        <v>145</v>
      </c>
      <c r="G170" s="63" t="str">
        <f>IF(F170&gt;0,(IF($D$5="二",DATEDIF(F170,工作表3!$B$3,"Y"),
IF($D$5="三",DATEDIF(F170,工作表3!$B$4,"Y"),
IF($D$5="四",DATEDIF(F170,工作表3!$B$5,"Y"),
IF($D$5="一",DATEDIF(F170,工作表3!$B$2,"Y"),
))))),"""")</f>
        <v>"</v>
      </c>
      <c r="H170" s="64" t="str">
        <f t="shared" si="13"/>
        <v>30或以上</v>
      </c>
      <c r="Q170" s="54" t="e">
        <f t="shared" si="14"/>
        <v>#N/A</v>
      </c>
      <c r="R170" s="55" t="e">
        <f t="shared" si="15"/>
        <v>#N/A</v>
      </c>
      <c r="S170" s="54" t="e">
        <f t="shared" si="16"/>
        <v>#N/A</v>
      </c>
      <c r="T170" s="54" t="e">
        <f t="shared" si="17"/>
        <v>#N/A</v>
      </c>
    </row>
    <row r="171" spans="1:20" x14ac:dyDescent="0.25">
      <c r="A171" s="49">
        <v>146</v>
      </c>
      <c r="G171" s="63" t="str">
        <f>IF(F171&gt;0,(IF($D$5="二",DATEDIF(F171,工作表3!$B$3,"Y"),
IF($D$5="三",DATEDIF(F171,工作表3!$B$4,"Y"),
IF($D$5="四",DATEDIF(F171,工作表3!$B$5,"Y"),
IF($D$5="一",DATEDIF(F171,工作表3!$B$2,"Y"),
))))),"""")</f>
        <v>"</v>
      </c>
      <c r="H171" s="64" t="str">
        <f t="shared" si="13"/>
        <v>30或以上</v>
      </c>
      <c r="Q171" s="54" t="e">
        <f t="shared" si="14"/>
        <v>#N/A</v>
      </c>
      <c r="R171" s="55" t="e">
        <f t="shared" si="15"/>
        <v>#N/A</v>
      </c>
      <c r="S171" s="54" t="e">
        <f t="shared" si="16"/>
        <v>#N/A</v>
      </c>
      <c r="T171" s="54" t="e">
        <f t="shared" si="17"/>
        <v>#N/A</v>
      </c>
    </row>
    <row r="172" spans="1:20" x14ac:dyDescent="0.25">
      <c r="A172" s="49">
        <v>147</v>
      </c>
      <c r="G172" s="63" t="str">
        <f>IF(F172&gt;0,(IF($D$5="二",DATEDIF(F172,工作表3!$B$3,"Y"),
IF($D$5="三",DATEDIF(F172,工作表3!$B$4,"Y"),
IF($D$5="四",DATEDIF(F172,工作表3!$B$5,"Y"),
IF($D$5="一",DATEDIF(F172,工作表3!$B$2,"Y"),
))))),"""")</f>
        <v>"</v>
      </c>
      <c r="H172" s="64" t="str">
        <f t="shared" si="13"/>
        <v>30或以上</v>
      </c>
      <c r="Q172" s="54" t="e">
        <f t="shared" si="14"/>
        <v>#N/A</v>
      </c>
      <c r="R172" s="55" t="e">
        <f t="shared" si="15"/>
        <v>#N/A</v>
      </c>
      <c r="S172" s="54" t="e">
        <f t="shared" si="16"/>
        <v>#N/A</v>
      </c>
      <c r="T172" s="54" t="e">
        <f t="shared" si="17"/>
        <v>#N/A</v>
      </c>
    </row>
    <row r="173" spans="1:20" x14ac:dyDescent="0.25">
      <c r="A173" s="49">
        <v>148</v>
      </c>
      <c r="G173" s="63" t="str">
        <f>IF(F173&gt;0,(IF($D$5="二",DATEDIF(F173,工作表3!$B$3,"Y"),
IF($D$5="三",DATEDIF(F173,工作表3!$B$4,"Y"),
IF($D$5="四",DATEDIF(F173,工作表3!$B$5,"Y"),
IF($D$5="一",DATEDIF(F173,工作表3!$B$2,"Y"),
))))),"""")</f>
        <v>"</v>
      </c>
      <c r="H173" s="64" t="str">
        <f t="shared" si="13"/>
        <v>30或以上</v>
      </c>
      <c r="Q173" s="54" t="e">
        <f t="shared" si="14"/>
        <v>#N/A</v>
      </c>
      <c r="R173" s="55" t="e">
        <f t="shared" si="15"/>
        <v>#N/A</v>
      </c>
      <c r="S173" s="54" t="e">
        <f t="shared" si="16"/>
        <v>#N/A</v>
      </c>
      <c r="T173" s="54" t="e">
        <f t="shared" si="17"/>
        <v>#N/A</v>
      </c>
    </row>
    <row r="174" spans="1:20" x14ac:dyDescent="0.25">
      <c r="A174" s="49">
        <v>149</v>
      </c>
      <c r="G174" s="63" t="str">
        <f>IF(F174&gt;0,(IF($D$5="二",DATEDIF(F174,工作表3!$B$3,"Y"),
IF($D$5="三",DATEDIF(F174,工作表3!$B$4,"Y"),
IF($D$5="四",DATEDIF(F174,工作表3!$B$5,"Y"),
IF($D$5="一",DATEDIF(F174,工作表3!$B$2,"Y"),
))))),"""")</f>
        <v>"</v>
      </c>
      <c r="H174" s="64" t="str">
        <f t="shared" si="13"/>
        <v>30或以上</v>
      </c>
      <c r="Q174" s="54" t="e">
        <f t="shared" si="14"/>
        <v>#N/A</v>
      </c>
      <c r="R174" s="55" t="e">
        <f t="shared" si="15"/>
        <v>#N/A</v>
      </c>
      <c r="S174" s="54" t="e">
        <f t="shared" si="16"/>
        <v>#N/A</v>
      </c>
      <c r="T174" s="54" t="e">
        <f t="shared" si="17"/>
        <v>#N/A</v>
      </c>
    </row>
    <row r="175" spans="1:20" x14ac:dyDescent="0.25">
      <c r="A175" s="49">
        <v>150</v>
      </c>
      <c r="G175" s="63" t="str">
        <f>IF(F175&gt;0,(IF($D$5="二",DATEDIF(F175,工作表3!$B$3,"Y"),
IF($D$5="三",DATEDIF(F175,工作表3!$B$4,"Y"),
IF($D$5="四",DATEDIF(F175,工作表3!$B$5,"Y"),
IF($D$5="一",DATEDIF(F175,工作表3!$B$2,"Y"),
))))),"""")</f>
        <v>"</v>
      </c>
      <c r="H175" s="64" t="str">
        <f t="shared" si="13"/>
        <v>30或以上</v>
      </c>
      <c r="Q175" s="54" t="e">
        <f t="shared" si="14"/>
        <v>#N/A</v>
      </c>
      <c r="R175" s="55" t="e">
        <f t="shared" si="15"/>
        <v>#N/A</v>
      </c>
      <c r="S175" s="54" t="e">
        <f t="shared" si="16"/>
        <v>#N/A</v>
      </c>
      <c r="T175" s="54" t="e">
        <f t="shared" si="17"/>
        <v>#N/A</v>
      </c>
    </row>
    <row r="176" spans="1:20" x14ac:dyDescent="0.25">
      <c r="A176" s="49">
        <v>151</v>
      </c>
      <c r="G176" s="63" t="str">
        <f>IF(F176&gt;0,(IF($D$5="二",DATEDIF(F176,工作表3!$B$3,"Y"),
IF($D$5="三",DATEDIF(F176,工作表3!$B$4,"Y"),
IF($D$5="四",DATEDIF(F176,工作表3!$B$5,"Y"),
IF($D$5="一",DATEDIF(F176,工作表3!$B$2,"Y"),
))))),"""")</f>
        <v>"</v>
      </c>
      <c r="H176" s="64" t="str">
        <f t="shared" si="13"/>
        <v>30或以上</v>
      </c>
      <c r="Q176" s="54" t="e">
        <f t="shared" si="14"/>
        <v>#N/A</v>
      </c>
      <c r="R176" s="55" t="e">
        <f t="shared" si="15"/>
        <v>#N/A</v>
      </c>
      <c r="S176" s="54" t="e">
        <f t="shared" si="16"/>
        <v>#N/A</v>
      </c>
      <c r="T176" s="54" t="e">
        <f t="shared" si="17"/>
        <v>#N/A</v>
      </c>
    </row>
    <row r="177" spans="1:20" x14ac:dyDescent="0.25">
      <c r="A177" s="49">
        <v>152</v>
      </c>
      <c r="G177" s="63" t="str">
        <f>IF(F177&gt;0,(IF($D$5="二",DATEDIF(F177,工作表3!$B$3,"Y"),
IF($D$5="三",DATEDIF(F177,工作表3!$B$4,"Y"),
IF($D$5="四",DATEDIF(F177,工作表3!$B$5,"Y"),
IF($D$5="一",DATEDIF(F177,工作表3!$B$2,"Y"),
))))),"""")</f>
        <v>"</v>
      </c>
      <c r="H177" s="64" t="str">
        <f t="shared" si="13"/>
        <v>30或以上</v>
      </c>
      <c r="Q177" s="54" t="e">
        <f t="shared" si="14"/>
        <v>#N/A</v>
      </c>
      <c r="R177" s="55" t="e">
        <f t="shared" si="15"/>
        <v>#N/A</v>
      </c>
      <c r="S177" s="54" t="e">
        <f t="shared" si="16"/>
        <v>#N/A</v>
      </c>
      <c r="T177" s="54" t="e">
        <f t="shared" si="17"/>
        <v>#N/A</v>
      </c>
    </row>
    <row r="178" spans="1:20" x14ac:dyDescent="0.25">
      <c r="A178" s="49">
        <v>153</v>
      </c>
      <c r="G178" s="63" t="str">
        <f>IF(F178&gt;0,(IF($D$5="二",DATEDIF(F178,工作表3!$B$3,"Y"),
IF($D$5="三",DATEDIF(F178,工作表3!$B$4,"Y"),
IF($D$5="四",DATEDIF(F178,工作表3!$B$5,"Y"),
IF($D$5="一",DATEDIF(F178,工作表3!$B$2,"Y"),
))))),"""")</f>
        <v>"</v>
      </c>
      <c r="H178" s="64" t="str">
        <f t="shared" si="13"/>
        <v>30或以上</v>
      </c>
      <c r="Q178" s="54" t="e">
        <f t="shared" si="14"/>
        <v>#N/A</v>
      </c>
      <c r="R178" s="55" t="e">
        <f t="shared" si="15"/>
        <v>#N/A</v>
      </c>
      <c r="S178" s="54" t="e">
        <f t="shared" si="16"/>
        <v>#N/A</v>
      </c>
      <c r="T178" s="54" t="e">
        <f t="shared" si="17"/>
        <v>#N/A</v>
      </c>
    </row>
    <row r="179" spans="1:20" x14ac:dyDescent="0.25">
      <c r="A179" s="49">
        <v>154</v>
      </c>
      <c r="G179" s="63" t="str">
        <f>IF(F179&gt;0,(IF($D$5="二",DATEDIF(F179,工作表3!$B$3,"Y"),
IF($D$5="三",DATEDIF(F179,工作表3!$B$4,"Y"),
IF($D$5="四",DATEDIF(F179,工作表3!$B$5,"Y"),
IF($D$5="一",DATEDIF(F179,工作表3!$B$2,"Y"),
))))),"""")</f>
        <v>"</v>
      </c>
      <c r="H179" s="64" t="str">
        <f t="shared" si="13"/>
        <v>30或以上</v>
      </c>
      <c r="Q179" s="54" t="e">
        <f t="shared" si="14"/>
        <v>#N/A</v>
      </c>
      <c r="R179" s="55" t="e">
        <f t="shared" si="15"/>
        <v>#N/A</v>
      </c>
      <c r="S179" s="54" t="e">
        <f t="shared" si="16"/>
        <v>#N/A</v>
      </c>
      <c r="T179" s="54" t="e">
        <f t="shared" si="17"/>
        <v>#N/A</v>
      </c>
    </row>
    <row r="180" spans="1:20" x14ac:dyDescent="0.25">
      <c r="A180" s="49">
        <v>155</v>
      </c>
      <c r="G180" s="63" t="str">
        <f>IF(F180&gt;0,(IF($D$5="二",DATEDIF(F180,工作表3!$B$3,"Y"),
IF($D$5="三",DATEDIF(F180,工作表3!$B$4,"Y"),
IF($D$5="四",DATEDIF(F180,工作表3!$B$5,"Y"),
IF($D$5="一",DATEDIF(F180,工作表3!$B$2,"Y"),
))))),"""")</f>
        <v>"</v>
      </c>
      <c r="H180" s="64" t="str">
        <f t="shared" si="13"/>
        <v>30或以上</v>
      </c>
      <c r="Q180" s="54" t="e">
        <f t="shared" si="14"/>
        <v>#N/A</v>
      </c>
      <c r="R180" s="55" t="e">
        <f t="shared" si="15"/>
        <v>#N/A</v>
      </c>
      <c r="S180" s="54" t="e">
        <f t="shared" si="16"/>
        <v>#N/A</v>
      </c>
      <c r="T180" s="54" t="e">
        <f t="shared" si="17"/>
        <v>#N/A</v>
      </c>
    </row>
    <row r="181" spans="1:20" x14ac:dyDescent="0.25">
      <c r="A181" s="49">
        <v>156</v>
      </c>
      <c r="G181" s="63" t="str">
        <f>IF(F181&gt;0,(IF($D$5="二",DATEDIF(F181,工作表3!$B$3,"Y"),
IF($D$5="三",DATEDIF(F181,工作表3!$B$4,"Y"),
IF($D$5="四",DATEDIF(F181,工作表3!$B$5,"Y"),
IF($D$5="一",DATEDIF(F181,工作表3!$B$2,"Y"),
))))),"""")</f>
        <v>"</v>
      </c>
      <c r="H181" s="64" t="str">
        <f t="shared" si="13"/>
        <v>30或以上</v>
      </c>
      <c r="Q181" s="54" t="e">
        <f t="shared" si="14"/>
        <v>#N/A</v>
      </c>
      <c r="R181" s="55" t="e">
        <f t="shared" si="15"/>
        <v>#N/A</v>
      </c>
      <c r="S181" s="54" t="e">
        <f t="shared" si="16"/>
        <v>#N/A</v>
      </c>
      <c r="T181" s="54" t="e">
        <f t="shared" si="17"/>
        <v>#N/A</v>
      </c>
    </row>
    <row r="182" spans="1:20" x14ac:dyDescent="0.25">
      <c r="A182" s="49">
        <v>157</v>
      </c>
      <c r="G182" s="63" t="str">
        <f>IF(F182&gt;0,(IF($D$5="二",DATEDIF(F182,工作表3!$B$3,"Y"),
IF($D$5="三",DATEDIF(F182,工作表3!$B$4,"Y"),
IF($D$5="四",DATEDIF(F182,工作表3!$B$5,"Y"),
IF($D$5="一",DATEDIF(F182,工作表3!$B$2,"Y"),
))))),"""")</f>
        <v>"</v>
      </c>
      <c r="H182" s="64" t="str">
        <f t="shared" si="13"/>
        <v>30或以上</v>
      </c>
      <c r="Q182" s="54" t="e">
        <f t="shared" si="14"/>
        <v>#N/A</v>
      </c>
      <c r="R182" s="55" t="e">
        <f t="shared" si="15"/>
        <v>#N/A</v>
      </c>
      <c r="S182" s="54" t="e">
        <f t="shared" si="16"/>
        <v>#N/A</v>
      </c>
      <c r="T182" s="54" t="e">
        <f t="shared" si="17"/>
        <v>#N/A</v>
      </c>
    </row>
    <row r="183" spans="1:20" x14ac:dyDescent="0.25">
      <c r="A183" s="49">
        <v>158</v>
      </c>
      <c r="G183" s="63" t="str">
        <f>IF(F183&gt;0,(IF($D$5="二",DATEDIF(F183,工作表3!$B$3,"Y"),
IF($D$5="三",DATEDIF(F183,工作表3!$B$4,"Y"),
IF($D$5="四",DATEDIF(F183,工作表3!$B$5,"Y"),
IF($D$5="一",DATEDIF(F183,工作表3!$B$2,"Y"),
))))),"""")</f>
        <v>"</v>
      </c>
      <c r="H183" s="64" t="str">
        <f t="shared" si="13"/>
        <v>30或以上</v>
      </c>
      <c r="Q183" s="54" t="e">
        <f t="shared" si="14"/>
        <v>#N/A</v>
      </c>
      <c r="R183" s="55" t="e">
        <f t="shared" si="15"/>
        <v>#N/A</v>
      </c>
      <c r="S183" s="54" t="e">
        <f t="shared" si="16"/>
        <v>#N/A</v>
      </c>
      <c r="T183" s="54" t="e">
        <f t="shared" si="17"/>
        <v>#N/A</v>
      </c>
    </row>
    <row r="184" spans="1:20" x14ac:dyDescent="0.25">
      <c r="A184" s="49">
        <v>159</v>
      </c>
      <c r="G184" s="63" t="str">
        <f>IF(F184&gt;0,(IF($D$5="二",DATEDIF(F184,工作表3!$B$3,"Y"),
IF($D$5="三",DATEDIF(F184,工作表3!$B$4,"Y"),
IF($D$5="四",DATEDIF(F184,工作表3!$B$5,"Y"),
IF($D$5="一",DATEDIF(F184,工作表3!$B$2,"Y"),
))))),"""")</f>
        <v>"</v>
      </c>
      <c r="H184" s="64" t="str">
        <f t="shared" si="13"/>
        <v>30或以上</v>
      </c>
      <c r="Q184" s="54" t="e">
        <f t="shared" si="14"/>
        <v>#N/A</v>
      </c>
      <c r="R184" s="55" t="e">
        <f t="shared" si="15"/>
        <v>#N/A</v>
      </c>
      <c r="S184" s="54" t="e">
        <f t="shared" si="16"/>
        <v>#N/A</v>
      </c>
      <c r="T184" s="54" t="e">
        <f t="shared" si="17"/>
        <v>#N/A</v>
      </c>
    </row>
    <row r="185" spans="1:20" x14ac:dyDescent="0.25">
      <c r="A185" s="49">
        <v>160</v>
      </c>
      <c r="G185" s="63" t="str">
        <f>IF(F185&gt;0,(IF($D$5="二",DATEDIF(F185,工作表3!$B$3,"Y"),
IF($D$5="三",DATEDIF(F185,工作表3!$B$4,"Y"),
IF($D$5="四",DATEDIF(F185,工作表3!$B$5,"Y"),
IF($D$5="一",DATEDIF(F185,工作表3!$B$2,"Y"),
))))),"""")</f>
        <v>"</v>
      </c>
      <c r="H185" s="64" t="str">
        <f t="shared" si="13"/>
        <v>30或以上</v>
      </c>
      <c r="Q185" s="54" t="e">
        <f t="shared" si="14"/>
        <v>#N/A</v>
      </c>
      <c r="R185" s="55" t="e">
        <f t="shared" si="15"/>
        <v>#N/A</v>
      </c>
      <c r="S185" s="54" t="e">
        <f t="shared" si="16"/>
        <v>#N/A</v>
      </c>
      <c r="T185" s="54" t="e">
        <f t="shared" si="17"/>
        <v>#N/A</v>
      </c>
    </row>
    <row r="186" spans="1:20" x14ac:dyDescent="0.25">
      <c r="A186" s="49">
        <v>161</v>
      </c>
      <c r="G186" s="63" t="str">
        <f>IF(F186&gt;0,(IF($D$5="二",DATEDIF(F186,工作表3!$B$3,"Y"),
IF($D$5="三",DATEDIF(F186,工作表3!$B$4,"Y"),
IF($D$5="四",DATEDIF(F186,工作表3!$B$5,"Y"),
IF($D$5="一",DATEDIF(F186,工作表3!$B$2,"Y"),
))))),"""")</f>
        <v>"</v>
      </c>
      <c r="H186" s="64" t="str">
        <f t="shared" si="13"/>
        <v>30或以上</v>
      </c>
      <c r="Q186" s="54" t="e">
        <f t="shared" si="14"/>
        <v>#N/A</v>
      </c>
      <c r="R186" s="55" t="e">
        <f t="shared" si="15"/>
        <v>#N/A</v>
      </c>
      <c r="S186" s="54" t="e">
        <f t="shared" si="16"/>
        <v>#N/A</v>
      </c>
      <c r="T186" s="54" t="e">
        <f t="shared" si="17"/>
        <v>#N/A</v>
      </c>
    </row>
    <row r="187" spans="1:20" x14ac:dyDescent="0.25">
      <c r="A187" s="49">
        <v>162</v>
      </c>
      <c r="G187" s="63" t="str">
        <f>IF(F187&gt;0,(IF($D$5="二",DATEDIF(F187,工作表3!$B$3,"Y"),
IF($D$5="三",DATEDIF(F187,工作表3!$B$4,"Y"),
IF($D$5="四",DATEDIF(F187,工作表3!$B$5,"Y"),
IF($D$5="一",DATEDIF(F187,工作表3!$B$2,"Y"),
))))),"""")</f>
        <v>"</v>
      </c>
      <c r="H187" s="64" t="str">
        <f t="shared" si="13"/>
        <v>30或以上</v>
      </c>
      <c r="Q187" s="54" t="e">
        <f t="shared" si="14"/>
        <v>#N/A</v>
      </c>
      <c r="R187" s="55" t="e">
        <f t="shared" si="15"/>
        <v>#N/A</v>
      </c>
      <c r="S187" s="54" t="e">
        <f t="shared" si="16"/>
        <v>#N/A</v>
      </c>
      <c r="T187" s="54" t="e">
        <f t="shared" si="17"/>
        <v>#N/A</v>
      </c>
    </row>
    <row r="188" spans="1:20" x14ac:dyDescent="0.25">
      <c r="A188" s="49">
        <v>163</v>
      </c>
      <c r="G188" s="63" t="str">
        <f>IF(F188&gt;0,(IF($D$5="二",DATEDIF(F188,工作表3!$B$3,"Y"),
IF($D$5="三",DATEDIF(F188,工作表3!$B$4,"Y"),
IF($D$5="四",DATEDIF(F188,工作表3!$B$5,"Y"),
IF($D$5="一",DATEDIF(F188,工作表3!$B$2,"Y"),
))))),"""")</f>
        <v>"</v>
      </c>
      <c r="H188" s="64" t="str">
        <f t="shared" si="13"/>
        <v>30或以上</v>
      </c>
      <c r="Q188" s="54" t="e">
        <f t="shared" si="14"/>
        <v>#N/A</v>
      </c>
      <c r="R188" s="55" t="e">
        <f t="shared" si="15"/>
        <v>#N/A</v>
      </c>
      <c r="S188" s="54" t="e">
        <f t="shared" si="16"/>
        <v>#N/A</v>
      </c>
      <c r="T188" s="54" t="e">
        <f t="shared" si="17"/>
        <v>#N/A</v>
      </c>
    </row>
    <row r="189" spans="1:20" x14ac:dyDescent="0.25">
      <c r="A189" s="49">
        <v>164</v>
      </c>
      <c r="G189" s="63" t="str">
        <f>IF(F189&gt;0,(IF($D$5="二",DATEDIF(F189,工作表3!$B$3,"Y"),
IF($D$5="三",DATEDIF(F189,工作表3!$B$4,"Y"),
IF($D$5="四",DATEDIF(F189,工作表3!$B$5,"Y"),
IF($D$5="一",DATEDIF(F189,工作表3!$B$2,"Y"),
))))),"""")</f>
        <v>"</v>
      </c>
      <c r="H189" s="64" t="str">
        <f t="shared" si="13"/>
        <v>30或以上</v>
      </c>
      <c r="Q189" s="54" t="e">
        <f t="shared" si="14"/>
        <v>#N/A</v>
      </c>
      <c r="R189" s="55" t="e">
        <f t="shared" si="15"/>
        <v>#N/A</v>
      </c>
      <c r="S189" s="54" t="e">
        <f t="shared" si="16"/>
        <v>#N/A</v>
      </c>
      <c r="T189" s="54" t="e">
        <f t="shared" si="17"/>
        <v>#N/A</v>
      </c>
    </row>
    <row r="190" spans="1:20" x14ac:dyDescent="0.25">
      <c r="A190" s="49">
        <v>165</v>
      </c>
      <c r="G190" s="63" t="str">
        <f>IF(F190&gt;0,(IF($D$5="二",DATEDIF(F190,工作表3!$B$3,"Y"),
IF($D$5="三",DATEDIF(F190,工作表3!$B$4,"Y"),
IF($D$5="四",DATEDIF(F190,工作表3!$B$5,"Y"),
IF($D$5="一",DATEDIF(F190,工作表3!$B$2,"Y"),
))))),"""")</f>
        <v>"</v>
      </c>
      <c r="H190" s="64" t="str">
        <f t="shared" si="13"/>
        <v>30或以上</v>
      </c>
      <c r="Q190" s="54" t="e">
        <f t="shared" si="14"/>
        <v>#N/A</v>
      </c>
      <c r="R190" s="55" t="e">
        <f t="shared" si="15"/>
        <v>#N/A</v>
      </c>
      <c r="S190" s="54" t="e">
        <f t="shared" si="16"/>
        <v>#N/A</v>
      </c>
      <c r="T190" s="54" t="e">
        <f t="shared" si="17"/>
        <v>#N/A</v>
      </c>
    </row>
    <row r="191" spans="1:20" x14ac:dyDescent="0.25">
      <c r="A191" s="49">
        <v>166</v>
      </c>
      <c r="G191" s="63" t="str">
        <f>IF(F191&gt;0,(IF($D$5="二",DATEDIF(F191,工作表3!$B$3,"Y"),
IF($D$5="三",DATEDIF(F191,工作表3!$B$4,"Y"),
IF($D$5="四",DATEDIF(F191,工作表3!$B$5,"Y"),
IF($D$5="一",DATEDIF(F191,工作表3!$B$2,"Y"),
))))),"""")</f>
        <v>"</v>
      </c>
      <c r="H191" s="64" t="str">
        <f t="shared" si="13"/>
        <v>30或以上</v>
      </c>
      <c r="Q191" s="54" t="e">
        <f t="shared" si="14"/>
        <v>#N/A</v>
      </c>
      <c r="R191" s="55" t="e">
        <f t="shared" si="15"/>
        <v>#N/A</v>
      </c>
      <c r="S191" s="54" t="e">
        <f t="shared" si="16"/>
        <v>#N/A</v>
      </c>
      <c r="T191" s="54" t="e">
        <f t="shared" si="17"/>
        <v>#N/A</v>
      </c>
    </row>
    <row r="192" spans="1:20" x14ac:dyDescent="0.25">
      <c r="A192" s="49">
        <v>167</v>
      </c>
      <c r="G192" s="63" t="str">
        <f>IF(F192&gt;0,(IF($D$5="二",DATEDIF(F192,工作表3!$B$3,"Y"),
IF($D$5="三",DATEDIF(F192,工作表3!$B$4,"Y"),
IF($D$5="四",DATEDIF(F192,工作表3!$B$5,"Y"),
IF($D$5="一",DATEDIF(F192,工作表3!$B$2,"Y"),
))))),"""")</f>
        <v>"</v>
      </c>
      <c r="H192" s="64" t="str">
        <f t="shared" si="13"/>
        <v>30或以上</v>
      </c>
      <c r="Q192" s="54" t="e">
        <f t="shared" si="14"/>
        <v>#N/A</v>
      </c>
      <c r="R192" s="55" t="e">
        <f t="shared" si="15"/>
        <v>#N/A</v>
      </c>
      <c r="S192" s="54" t="e">
        <f t="shared" si="16"/>
        <v>#N/A</v>
      </c>
      <c r="T192" s="54" t="e">
        <f t="shared" si="17"/>
        <v>#N/A</v>
      </c>
    </row>
    <row r="193" spans="1:20" x14ac:dyDescent="0.25">
      <c r="A193" s="49">
        <v>168</v>
      </c>
      <c r="G193" s="63" t="str">
        <f>IF(F193&gt;0,(IF($D$5="二",DATEDIF(F193,工作表3!$B$3,"Y"),
IF($D$5="三",DATEDIF(F193,工作表3!$B$4,"Y"),
IF($D$5="四",DATEDIF(F193,工作表3!$B$5,"Y"),
IF($D$5="一",DATEDIF(F193,工作表3!$B$2,"Y"),
))))),"""")</f>
        <v>"</v>
      </c>
      <c r="H193" s="64" t="str">
        <f t="shared" si="13"/>
        <v>30或以上</v>
      </c>
      <c r="Q193" s="54" t="e">
        <f t="shared" si="14"/>
        <v>#N/A</v>
      </c>
      <c r="R193" s="55" t="e">
        <f t="shared" si="15"/>
        <v>#N/A</v>
      </c>
      <c r="S193" s="54" t="e">
        <f t="shared" si="16"/>
        <v>#N/A</v>
      </c>
      <c r="T193" s="54" t="e">
        <f t="shared" si="17"/>
        <v>#N/A</v>
      </c>
    </row>
    <row r="194" spans="1:20" x14ac:dyDescent="0.25">
      <c r="A194" s="49">
        <v>169</v>
      </c>
      <c r="G194" s="63" t="str">
        <f>IF(F194&gt;0,(IF($D$5="二",DATEDIF(F194,工作表3!$B$3,"Y"),
IF($D$5="三",DATEDIF(F194,工作表3!$B$4,"Y"),
IF($D$5="四",DATEDIF(F194,工作表3!$B$5,"Y"),
IF($D$5="一",DATEDIF(F194,工作表3!$B$2,"Y"),
))))),"""")</f>
        <v>"</v>
      </c>
      <c r="H194" s="64" t="str">
        <f t="shared" si="13"/>
        <v>30或以上</v>
      </c>
      <c r="Q194" s="54" t="e">
        <f t="shared" si="14"/>
        <v>#N/A</v>
      </c>
      <c r="R194" s="55" t="e">
        <f t="shared" si="15"/>
        <v>#N/A</v>
      </c>
      <c r="S194" s="54" t="e">
        <f t="shared" si="16"/>
        <v>#N/A</v>
      </c>
      <c r="T194" s="54" t="e">
        <f t="shared" si="17"/>
        <v>#N/A</v>
      </c>
    </row>
    <row r="195" spans="1:20" x14ac:dyDescent="0.25">
      <c r="A195" s="49">
        <v>170</v>
      </c>
      <c r="F195" s="11"/>
      <c r="G195" s="63" t="str">
        <f>IF(F195&gt;0,(IF($D$5="二",DATEDIF(F195,工作表3!$B$3,"Y"),
IF($D$5="三",DATEDIF(F195,工作表3!$B$4,"Y"),
IF($D$5="四",DATEDIF(F195,工作表3!$B$5,"Y"),
IF($D$5="一",DATEDIF(F195,工作表3!$B$2,"Y"),
))))),"""")</f>
        <v>"</v>
      </c>
      <c r="H195" s="64" t="str">
        <f t="shared" si="13"/>
        <v>30或以上</v>
      </c>
      <c r="Q195" s="54" t="e">
        <f t="shared" si="14"/>
        <v>#N/A</v>
      </c>
      <c r="R195" s="55" t="e">
        <f t="shared" si="15"/>
        <v>#N/A</v>
      </c>
      <c r="S195" s="54" t="e">
        <f t="shared" si="16"/>
        <v>#N/A</v>
      </c>
      <c r="T195" s="54" t="e">
        <f t="shared" si="17"/>
        <v>#N/A</v>
      </c>
    </row>
    <row r="196" spans="1:20" x14ac:dyDescent="0.25">
      <c r="A196" s="49">
        <v>171</v>
      </c>
      <c r="F196" s="11"/>
      <c r="G196" s="63" t="str">
        <f>IF(F196&gt;0,(IF($D$5="二",DATEDIF(F196,工作表3!$B$3,"Y"),
IF($D$5="三",DATEDIF(F196,工作表3!$B$4,"Y"),
IF($D$5="四",DATEDIF(F196,工作表3!$B$5,"Y"),
IF($D$5="一",DATEDIF(F196,工作表3!$B$2,"Y"),
))))),"""")</f>
        <v>"</v>
      </c>
      <c r="H196" s="64" t="str">
        <f t="shared" si="13"/>
        <v>30或以上</v>
      </c>
      <c r="Q196" s="54" t="e">
        <f t="shared" si="14"/>
        <v>#N/A</v>
      </c>
      <c r="R196" s="55" t="e">
        <f t="shared" si="15"/>
        <v>#N/A</v>
      </c>
      <c r="S196" s="54" t="e">
        <f t="shared" si="16"/>
        <v>#N/A</v>
      </c>
      <c r="T196" s="54" t="e">
        <f t="shared" si="17"/>
        <v>#N/A</v>
      </c>
    </row>
    <row r="197" spans="1:20" x14ac:dyDescent="0.25">
      <c r="A197" s="49">
        <v>172</v>
      </c>
      <c r="G197" s="63" t="str">
        <f>IF(F197&gt;0,(IF($D$5="二",DATEDIF(F197,工作表3!$B$3,"Y"),
IF($D$5="三",DATEDIF(F197,工作表3!$B$4,"Y"),
IF($D$5="四",DATEDIF(F197,工作表3!$B$5,"Y"),
IF($D$5="一",DATEDIF(F197,工作表3!$B$2,"Y"),
))))),"""")</f>
        <v>"</v>
      </c>
      <c r="H197" s="64" t="str">
        <f t="shared" si="13"/>
        <v>30或以上</v>
      </c>
      <c r="Q197" s="54" t="e">
        <f t="shared" si="14"/>
        <v>#N/A</v>
      </c>
      <c r="R197" s="55" t="e">
        <f t="shared" si="15"/>
        <v>#N/A</v>
      </c>
      <c r="S197" s="54" t="e">
        <f t="shared" si="16"/>
        <v>#N/A</v>
      </c>
      <c r="T197" s="54" t="e">
        <f t="shared" si="17"/>
        <v>#N/A</v>
      </c>
    </row>
    <row r="198" spans="1:20" x14ac:dyDescent="0.25">
      <c r="A198" s="49">
        <v>173</v>
      </c>
      <c r="G198" s="63" t="str">
        <f>IF(F198&gt;0,(IF($D$5="二",DATEDIF(F198,工作表3!$B$3,"Y"),
IF($D$5="三",DATEDIF(F198,工作表3!$B$4,"Y"),
IF($D$5="四",DATEDIF(F198,工作表3!$B$5,"Y"),
IF($D$5="一",DATEDIF(F198,工作表3!$B$2,"Y"),
))))),"""")</f>
        <v>"</v>
      </c>
      <c r="H198" s="64" t="str">
        <f t="shared" si="13"/>
        <v>30或以上</v>
      </c>
      <c r="Q198" s="54" t="e">
        <f t="shared" si="14"/>
        <v>#N/A</v>
      </c>
      <c r="R198" s="55" t="e">
        <f t="shared" si="15"/>
        <v>#N/A</v>
      </c>
      <c r="S198" s="54" t="e">
        <f t="shared" si="16"/>
        <v>#N/A</v>
      </c>
      <c r="T198" s="54" t="e">
        <f t="shared" si="17"/>
        <v>#N/A</v>
      </c>
    </row>
    <row r="199" spans="1:20" x14ac:dyDescent="0.25">
      <c r="A199" s="49">
        <v>174</v>
      </c>
      <c r="G199" s="63" t="str">
        <f>IF(F199&gt;0,(IF($D$5="二",DATEDIF(F199,工作表3!$B$3,"Y"),
IF($D$5="三",DATEDIF(F199,工作表3!$B$4,"Y"),
IF($D$5="四",DATEDIF(F199,工作表3!$B$5,"Y"),
IF($D$5="一",DATEDIF(F199,工作表3!$B$2,"Y"),
))))),"""")</f>
        <v>"</v>
      </c>
      <c r="H199" s="64" t="str">
        <f t="shared" si="13"/>
        <v>30或以上</v>
      </c>
      <c r="Q199" s="54" t="e">
        <f t="shared" si="14"/>
        <v>#N/A</v>
      </c>
      <c r="R199" s="55" t="e">
        <f t="shared" si="15"/>
        <v>#N/A</v>
      </c>
      <c r="S199" s="54" t="e">
        <f t="shared" si="16"/>
        <v>#N/A</v>
      </c>
      <c r="T199" s="54" t="e">
        <f t="shared" si="17"/>
        <v>#N/A</v>
      </c>
    </row>
    <row r="200" spans="1:20" x14ac:dyDescent="0.25">
      <c r="A200" s="49">
        <v>175</v>
      </c>
      <c r="G200" s="63" t="str">
        <f>IF(F200&gt;0,(IF($D$5="二",DATEDIF(F200,工作表3!$B$3,"Y"),
IF($D$5="三",DATEDIF(F200,工作表3!$B$4,"Y"),
IF($D$5="四",DATEDIF(F200,工作表3!$B$5,"Y"),
IF($D$5="一",DATEDIF(F200,工作表3!$B$2,"Y"),
))))),"""")</f>
        <v>"</v>
      </c>
      <c r="H200" s="64" t="str">
        <f t="shared" si="13"/>
        <v>30或以上</v>
      </c>
      <c r="Q200" s="54" t="e">
        <f t="shared" si="14"/>
        <v>#N/A</v>
      </c>
      <c r="R200" s="55" t="e">
        <f t="shared" si="15"/>
        <v>#N/A</v>
      </c>
      <c r="S200" s="54" t="e">
        <f t="shared" si="16"/>
        <v>#N/A</v>
      </c>
      <c r="T200" s="54" t="e">
        <f t="shared" si="17"/>
        <v>#N/A</v>
      </c>
    </row>
    <row r="201" spans="1:20" x14ac:dyDescent="0.25">
      <c r="A201" s="49">
        <v>176</v>
      </c>
      <c r="G201" s="63" t="str">
        <f>IF(F201&gt;0,(IF($D$5="二",DATEDIF(F201,工作表3!$B$3,"Y"),
IF($D$5="三",DATEDIF(F201,工作表3!$B$4,"Y"),
IF($D$5="四",DATEDIF(F201,工作表3!$B$5,"Y"),
IF($D$5="一",DATEDIF(F201,工作表3!$B$2,"Y"),
))))),"""")</f>
        <v>"</v>
      </c>
      <c r="H201" s="64" t="str">
        <f t="shared" si="13"/>
        <v>30或以上</v>
      </c>
      <c r="Q201" s="54" t="e">
        <f t="shared" si="14"/>
        <v>#N/A</v>
      </c>
      <c r="R201" s="55" t="e">
        <f t="shared" si="15"/>
        <v>#N/A</v>
      </c>
      <c r="S201" s="54" t="e">
        <f t="shared" si="16"/>
        <v>#N/A</v>
      </c>
      <c r="T201" s="54" t="e">
        <f t="shared" si="17"/>
        <v>#N/A</v>
      </c>
    </row>
    <row r="202" spans="1:20" x14ac:dyDescent="0.25">
      <c r="A202" s="49">
        <v>177</v>
      </c>
      <c r="G202" s="63" t="str">
        <f>IF(F202&gt;0,(IF($D$5="二",DATEDIF(F202,工作表3!$B$3,"Y"),
IF($D$5="三",DATEDIF(F202,工作表3!$B$4,"Y"),
IF($D$5="四",DATEDIF(F202,工作表3!$B$5,"Y"),
IF($D$5="一",DATEDIF(F202,工作表3!$B$2,"Y"),
))))),"""")</f>
        <v>"</v>
      </c>
      <c r="H202" s="64" t="str">
        <f t="shared" si="13"/>
        <v>30或以上</v>
      </c>
      <c r="Q202" s="54" t="e">
        <f t="shared" si="14"/>
        <v>#N/A</v>
      </c>
      <c r="R202" s="55" t="e">
        <f t="shared" si="15"/>
        <v>#N/A</v>
      </c>
      <c r="S202" s="54" t="e">
        <f t="shared" si="16"/>
        <v>#N/A</v>
      </c>
      <c r="T202" s="54" t="e">
        <f t="shared" si="17"/>
        <v>#N/A</v>
      </c>
    </row>
    <row r="203" spans="1:20" x14ac:dyDescent="0.25">
      <c r="A203" s="49">
        <v>178</v>
      </c>
      <c r="G203" s="63" t="str">
        <f>IF(F203&gt;0,(IF($D$5="二",DATEDIF(F203,工作表3!$B$3,"Y"),
IF($D$5="三",DATEDIF(F203,工作表3!$B$4,"Y"),
IF($D$5="四",DATEDIF(F203,工作表3!$B$5,"Y"),
IF($D$5="一",DATEDIF(F203,工作表3!$B$2,"Y"),
))))),"""")</f>
        <v>"</v>
      </c>
      <c r="H203" s="64" t="str">
        <f t="shared" si="13"/>
        <v>30或以上</v>
      </c>
      <c r="Q203" s="54" t="e">
        <f t="shared" si="14"/>
        <v>#N/A</v>
      </c>
      <c r="R203" s="55" t="e">
        <f t="shared" si="15"/>
        <v>#N/A</v>
      </c>
      <c r="S203" s="54" t="e">
        <f t="shared" si="16"/>
        <v>#N/A</v>
      </c>
      <c r="T203" s="54" t="e">
        <f t="shared" si="17"/>
        <v>#N/A</v>
      </c>
    </row>
    <row r="204" spans="1:20" x14ac:dyDescent="0.25">
      <c r="A204" s="49">
        <v>179</v>
      </c>
      <c r="G204" s="63" t="str">
        <f>IF(F204&gt;0,(IF($D$5="二",DATEDIF(F204,工作表3!$B$3,"Y"),
IF($D$5="三",DATEDIF(F204,工作表3!$B$4,"Y"),
IF($D$5="四",DATEDIF(F204,工作表3!$B$5,"Y"),
IF($D$5="一",DATEDIF(F204,工作表3!$B$2,"Y"),
))))),"""")</f>
        <v>"</v>
      </c>
      <c r="H204" s="64" t="str">
        <f t="shared" si="13"/>
        <v>30或以上</v>
      </c>
      <c r="Q204" s="54" t="e">
        <f t="shared" si="14"/>
        <v>#N/A</v>
      </c>
      <c r="R204" s="55" t="e">
        <f t="shared" si="15"/>
        <v>#N/A</v>
      </c>
      <c r="S204" s="54" t="e">
        <f t="shared" si="16"/>
        <v>#N/A</v>
      </c>
      <c r="T204" s="54" t="e">
        <f t="shared" si="17"/>
        <v>#N/A</v>
      </c>
    </row>
    <row r="205" spans="1:20" x14ac:dyDescent="0.25">
      <c r="A205" s="49">
        <v>180</v>
      </c>
      <c r="G205" s="63" t="str">
        <f>IF(F205&gt;0,(IF($D$5="二",DATEDIF(F205,工作表3!$B$3,"Y"),
IF($D$5="三",DATEDIF(F205,工作表3!$B$4,"Y"),
IF($D$5="四",DATEDIF(F205,工作表3!$B$5,"Y"),
IF($D$5="一",DATEDIF(F205,工作表3!$B$2,"Y"),
))))),"""")</f>
        <v>"</v>
      </c>
      <c r="H205" s="64" t="str">
        <f t="shared" si="13"/>
        <v>30或以上</v>
      </c>
      <c r="Q205" s="54" t="e">
        <f t="shared" si="14"/>
        <v>#N/A</v>
      </c>
      <c r="R205" s="55" t="e">
        <f t="shared" si="15"/>
        <v>#N/A</v>
      </c>
      <c r="S205" s="54" t="e">
        <f t="shared" si="16"/>
        <v>#N/A</v>
      </c>
      <c r="T205" s="54" t="e">
        <f t="shared" si="17"/>
        <v>#N/A</v>
      </c>
    </row>
    <row r="206" spans="1:20" x14ac:dyDescent="0.25">
      <c r="A206" s="49">
        <v>181</v>
      </c>
      <c r="G206" s="63" t="str">
        <f>IF(F206&gt;0,(IF($D$5="二",DATEDIF(F206,工作表3!$B$3,"Y"),
IF($D$5="三",DATEDIF(F206,工作表3!$B$4,"Y"),
IF($D$5="四",DATEDIF(F206,工作表3!$B$5,"Y"),
IF($D$5="一",DATEDIF(F206,工作表3!$B$2,"Y"),
))))),"""")</f>
        <v>"</v>
      </c>
      <c r="H206" s="64" t="str">
        <f t="shared" si="13"/>
        <v>30或以上</v>
      </c>
      <c r="Q206" s="54" t="e">
        <f t="shared" si="14"/>
        <v>#N/A</v>
      </c>
      <c r="R206" s="55" t="e">
        <f t="shared" si="15"/>
        <v>#N/A</v>
      </c>
      <c r="S206" s="54" t="e">
        <f t="shared" si="16"/>
        <v>#N/A</v>
      </c>
      <c r="T206" s="54" t="e">
        <f t="shared" si="17"/>
        <v>#N/A</v>
      </c>
    </row>
    <row r="207" spans="1:20" x14ac:dyDescent="0.25">
      <c r="A207" s="49">
        <v>182</v>
      </c>
      <c r="G207" s="63" t="str">
        <f>IF(F207&gt;0,(IF($D$5="二",DATEDIF(F207,工作表3!$B$3,"Y"),
IF($D$5="三",DATEDIF(F207,工作表3!$B$4,"Y"),
IF($D$5="四",DATEDIF(F207,工作表3!$B$5,"Y"),
IF($D$5="一",DATEDIF(F207,工作表3!$B$2,"Y"),
))))),"""")</f>
        <v>"</v>
      </c>
      <c r="H207" s="64" t="str">
        <f t="shared" si="13"/>
        <v>30或以上</v>
      </c>
      <c r="Q207" s="54" t="e">
        <f t="shared" si="14"/>
        <v>#N/A</v>
      </c>
      <c r="R207" s="55" t="e">
        <f t="shared" si="15"/>
        <v>#N/A</v>
      </c>
      <c r="S207" s="54" t="e">
        <f t="shared" si="16"/>
        <v>#N/A</v>
      </c>
      <c r="T207" s="54" t="e">
        <f t="shared" si="17"/>
        <v>#N/A</v>
      </c>
    </row>
    <row r="208" spans="1:20" x14ac:dyDescent="0.25">
      <c r="A208" s="49">
        <v>183</v>
      </c>
      <c r="G208" s="63" t="str">
        <f>IF(F208&gt;0,(IF($D$5="二",DATEDIF(F208,工作表3!$B$3,"Y"),
IF($D$5="三",DATEDIF(F208,工作表3!$B$4,"Y"),
IF($D$5="四",DATEDIF(F208,工作表3!$B$5,"Y"),
IF($D$5="一",DATEDIF(F208,工作表3!$B$2,"Y"),
))))),"""")</f>
        <v>"</v>
      </c>
      <c r="H208" s="64" t="str">
        <f t="shared" si="13"/>
        <v>30或以上</v>
      </c>
      <c r="Q208" s="54" t="e">
        <f t="shared" si="14"/>
        <v>#N/A</v>
      </c>
      <c r="R208" s="55" t="e">
        <f t="shared" si="15"/>
        <v>#N/A</v>
      </c>
      <c r="S208" s="54" t="e">
        <f t="shared" si="16"/>
        <v>#N/A</v>
      </c>
      <c r="T208" s="54" t="e">
        <f t="shared" si="17"/>
        <v>#N/A</v>
      </c>
    </row>
    <row r="209" spans="1:20" x14ac:dyDescent="0.25">
      <c r="A209" s="49">
        <v>184</v>
      </c>
      <c r="G209" s="63" t="str">
        <f>IF(F209&gt;0,(IF($D$5="二",DATEDIF(F209,工作表3!$B$3,"Y"),
IF($D$5="三",DATEDIF(F209,工作表3!$B$4,"Y"),
IF($D$5="四",DATEDIF(F209,工作表3!$B$5,"Y"),
IF($D$5="一",DATEDIF(F209,工作表3!$B$2,"Y"),
))))),"""")</f>
        <v>"</v>
      </c>
      <c r="H209" s="64" t="str">
        <f t="shared" si="13"/>
        <v>30或以上</v>
      </c>
      <c r="Q209" s="54" t="e">
        <f t="shared" si="14"/>
        <v>#N/A</v>
      </c>
      <c r="R209" s="55" t="e">
        <f t="shared" si="15"/>
        <v>#N/A</v>
      </c>
      <c r="S209" s="54" t="e">
        <f t="shared" si="16"/>
        <v>#N/A</v>
      </c>
      <c r="T209" s="54" t="e">
        <f t="shared" si="17"/>
        <v>#N/A</v>
      </c>
    </row>
    <row r="210" spans="1:20" x14ac:dyDescent="0.25">
      <c r="A210" s="49">
        <v>185</v>
      </c>
      <c r="G210" s="63" t="str">
        <f>IF(F210&gt;0,(IF($D$5="二",DATEDIF(F210,工作表3!$B$3,"Y"),
IF($D$5="三",DATEDIF(F210,工作表3!$B$4,"Y"),
IF($D$5="四",DATEDIF(F210,工作表3!$B$5,"Y"),
IF($D$5="一",DATEDIF(F210,工作表3!$B$2,"Y"),
))))),"""")</f>
        <v>"</v>
      </c>
      <c r="H210" s="64" t="str">
        <f t="shared" si="13"/>
        <v>30或以上</v>
      </c>
      <c r="Q210" s="54" t="e">
        <f t="shared" si="14"/>
        <v>#N/A</v>
      </c>
      <c r="R210" s="55" t="e">
        <f t="shared" si="15"/>
        <v>#N/A</v>
      </c>
      <c r="S210" s="54" t="e">
        <f t="shared" si="16"/>
        <v>#N/A</v>
      </c>
      <c r="T210" s="54" t="e">
        <f t="shared" si="17"/>
        <v>#N/A</v>
      </c>
    </row>
    <row r="211" spans="1:20" x14ac:dyDescent="0.25">
      <c r="A211" s="49">
        <v>186</v>
      </c>
      <c r="G211" s="63" t="str">
        <f>IF(F211&gt;0,(IF($D$5="二",DATEDIF(F211,工作表3!$B$3,"Y"),
IF($D$5="三",DATEDIF(F211,工作表3!$B$4,"Y"),
IF($D$5="四",DATEDIF(F211,工作表3!$B$5,"Y"),
IF($D$5="一",DATEDIF(F211,工作表3!$B$2,"Y"),
))))),"""")</f>
        <v>"</v>
      </c>
      <c r="H211" s="64" t="str">
        <f t="shared" si="13"/>
        <v>30或以上</v>
      </c>
      <c r="Q211" s="54" t="e">
        <f t="shared" si="14"/>
        <v>#N/A</v>
      </c>
      <c r="R211" s="55" t="e">
        <f t="shared" si="15"/>
        <v>#N/A</v>
      </c>
      <c r="S211" s="54" t="e">
        <f t="shared" si="16"/>
        <v>#N/A</v>
      </c>
      <c r="T211" s="54" t="e">
        <f t="shared" si="17"/>
        <v>#N/A</v>
      </c>
    </row>
    <row r="212" spans="1:20" x14ac:dyDescent="0.25">
      <c r="A212" s="49">
        <v>187</v>
      </c>
      <c r="G212" s="63" t="str">
        <f>IF(F212&gt;0,(IF($D$5="二",DATEDIF(F212,工作表3!$B$3,"Y"),
IF($D$5="三",DATEDIF(F212,工作表3!$B$4,"Y"),
IF($D$5="四",DATEDIF(F212,工作表3!$B$5,"Y"),
IF($D$5="一",DATEDIF(F212,工作表3!$B$2,"Y"),
))))),"""")</f>
        <v>"</v>
      </c>
      <c r="H212" s="64" t="str">
        <f t="shared" si="13"/>
        <v>30或以上</v>
      </c>
      <c r="Q212" s="54" t="e">
        <f t="shared" si="14"/>
        <v>#N/A</v>
      </c>
      <c r="R212" s="55" t="e">
        <f t="shared" si="15"/>
        <v>#N/A</v>
      </c>
      <c r="S212" s="54" t="e">
        <f t="shared" si="16"/>
        <v>#N/A</v>
      </c>
      <c r="T212" s="54" t="e">
        <f t="shared" si="17"/>
        <v>#N/A</v>
      </c>
    </row>
    <row r="213" spans="1:20" x14ac:dyDescent="0.25">
      <c r="A213" s="49">
        <v>188</v>
      </c>
      <c r="G213" s="63" t="str">
        <f>IF(F213&gt;0,(IF($D$5="二",DATEDIF(F213,工作表3!$B$3,"Y"),
IF($D$5="三",DATEDIF(F213,工作表3!$B$4,"Y"),
IF($D$5="四",DATEDIF(F213,工作表3!$B$5,"Y"),
IF($D$5="一",DATEDIF(F213,工作表3!$B$2,"Y"),
))))),"""")</f>
        <v>"</v>
      </c>
      <c r="H213" s="64" t="str">
        <f t="shared" si="13"/>
        <v>30或以上</v>
      </c>
      <c r="Q213" s="54" t="e">
        <f t="shared" si="14"/>
        <v>#N/A</v>
      </c>
      <c r="R213" s="55" t="e">
        <f t="shared" si="15"/>
        <v>#N/A</v>
      </c>
      <c r="S213" s="54" t="e">
        <f t="shared" si="16"/>
        <v>#N/A</v>
      </c>
      <c r="T213" s="54" t="e">
        <f t="shared" si="17"/>
        <v>#N/A</v>
      </c>
    </row>
    <row r="214" spans="1:20" x14ac:dyDescent="0.25">
      <c r="A214" s="49">
        <v>189</v>
      </c>
      <c r="G214" s="63" t="str">
        <f>IF(F214&gt;0,(IF($D$5="二",DATEDIF(F214,工作表3!$B$3,"Y"),
IF($D$5="三",DATEDIF(F214,工作表3!$B$4,"Y"),
IF($D$5="四",DATEDIF(F214,工作表3!$B$5,"Y"),
IF($D$5="一",DATEDIF(F214,工作表3!$B$2,"Y"),
))))),"""")</f>
        <v>"</v>
      </c>
      <c r="H214" s="64" t="str">
        <f t="shared" si="13"/>
        <v>30或以上</v>
      </c>
      <c r="Q214" s="54" t="e">
        <f t="shared" si="14"/>
        <v>#N/A</v>
      </c>
      <c r="R214" s="55" t="e">
        <f t="shared" si="15"/>
        <v>#N/A</v>
      </c>
      <c r="S214" s="54" t="e">
        <f t="shared" si="16"/>
        <v>#N/A</v>
      </c>
      <c r="T214" s="54" t="e">
        <f t="shared" si="17"/>
        <v>#N/A</v>
      </c>
    </row>
    <row r="215" spans="1:20" x14ac:dyDescent="0.25">
      <c r="A215" s="49">
        <v>190</v>
      </c>
      <c r="G215" s="63" t="str">
        <f>IF(F215&gt;0,(IF($D$5="二",DATEDIF(F215,工作表3!$B$3,"Y"),
IF($D$5="三",DATEDIF(F215,工作表3!$B$4,"Y"),
IF($D$5="四",DATEDIF(F215,工作表3!$B$5,"Y"),
IF($D$5="一",DATEDIF(F215,工作表3!$B$2,"Y"),
))))),"""")</f>
        <v>"</v>
      </c>
      <c r="H215" s="64" t="str">
        <f t="shared" si="13"/>
        <v>30或以上</v>
      </c>
      <c r="Q215" s="54" t="e">
        <f t="shared" si="14"/>
        <v>#N/A</v>
      </c>
      <c r="R215" s="55" t="e">
        <f t="shared" si="15"/>
        <v>#N/A</v>
      </c>
      <c r="S215" s="54" t="e">
        <f t="shared" si="16"/>
        <v>#N/A</v>
      </c>
      <c r="T215" s="54" t="e">
        <f t="shared" si="17"/>
        <v>#N/A</v>
      </c>
    </row>
    <row r="216" spans="1:20" x14ac:dyDescent="0.25">
      <c r="A216" s="49">
        <v>191</v>
      </c>
      <c r="G216" s="63" t="str">
        <f>IF(F216&gt;0,(IF($D$5="二",DATEDIF(F216,工作表3!$B$3,"Y"),
IF($D$5="三",DATEDIF(F216,工作表3!$B$4,"Y"),
IF($D$5="四",DATEDIF(F216,工作表3!$B$5,"Y"),
IF($D$5="一",DATEDIF(F216,工作表3!$B$2,"Y"),
))))),"""")</f>
        <v>"</v>
      </c>
      <c r="H216" s="64" t="str">
        <f t="shared" si="13"/>
        <v>30或以上</v>
      </c>
      <c r="Q216" s="54" t="e">
        <f t="shared" si="14"/>
        <v>#N/A</v>
      </c>
      <c r="R216" s="55" t="e">
        <f t="shared" si="15"/>
        <v>#N/A</v>
      </c>
      <c r="S216" s="54" t="e">
        <f t="shared" si="16"/>
        <v>#N/A</v>
      </c>
      <c r="T216" s="54" t="e">
        <f t="shared" si="17"/>
        <v>#N/A</v>
      </c>
    </row>
    <row r="217" spans="1:20" x14ac:dyDescent="0.25">
      <c r="A217" s="49">
        <v>192</v>
      </c>
      <c r="G217" s="63" t="str">
        <f>IF(F217&gt;0,(IF($D$5="二",DATEDIF(F217,工作表3!$B$3,"Y"),
IF($D$5="三",DATEDIF(F217,工作表3!$B$4,"Y"),
IF($D$5="四",DATEDIF(F217,工作表3!$B$5,"Y"),
IF($D$5="一",DATEDIF(F217,工作表3!$B$2,"Y"),
))))),"""")</f>
        <v>"</v>
      </c>
      <c r="H217" s="64" t="str">
        <f t="shared" si="13"/>
        <v>30或以上</v>
      </c>
      <c r="Q217" s="54" t="e">
        <f t="shared" si="14"/>
        <v>#N/A</v>
      </c>
      <c r="R217" s="55" t="e">
        <f t="shared" si="15"/>
        <v>#N/A</v>
      </c>
      <c r="S217" s="54" t="e">
        <f t="shared" si="16"/>
        <v>#N/A</v>
      </c>
      <c r="T217" s="54" t="e">
        <f t="shared" si="17"/>
        <v>#N/A</v>
      </c>
    </row>
    <row r="218" spans="1:20" x14ac:dyDescent="0.25">
      <c r="A218" s="49">
        <v>193</v>
      </c>
      <c r="G218" s="63" t="str">
        <f>IF(F218&gt;0,(IF($D$5="二",DATEDIF(F218,工作表3!$B$3,"Y"),
IF($D$5="三",DATEDIF(F218,工作表3!$B$4,"Y"),
IF($D$5="四",DATEDIF(F218,工作表3!$B$5,"Y"),
IF($D$5="一",DATEDIF(F218,工作表3!$B$2,"Y"),
))))),"""")</f>
        <v>"</v>
      </c>
      <c r="H218" s="64" t="str">
        <f t="shared" ref="H218:H281" si="18">IF(AND(G218&gt;=8,G218&lt;=11),"8-11",
  IF(AND(G218&gt;=12,G218&lt;=15),"12-15",
    IF(AND(G218&gt;=16,G218&lt;=21),"16-21",
      IF(AND(G218&gt;=22,G218&lt;=29),"22-29",
        IF(G218&gt;=30,"30或以上","")))))</f>
        <v>30或以上</v>
      </c>
      <c r="Q218" s="54" t="e">
        <f t="shared" si="14"/>
        <v>#N/A</v>
      </c>
      <c r="R218" s="55" t="e">
        <f t="shared" si="15"/>
        <v>#N/A</v>
      </c>
      <c r="S218" s="54" t="e">
        <f t="shared" si="16"/>
        <v>#N/A</v>
      </c>
      <c r="T218" s="54" t="e">
        <f t="shared" si="17"/>
        <v>#N/A</v>
      </c>
    </row>
    <row r="219" spans="1:20" x14ac:dyDescent="0.25">
      <c r="A219" s="49">
        <v>194</v>
      </c>
      <c r="G219" s="63" t="str">
        <f>IF(F219&gt;0,(IF($D$5="二",DATEDIF(F219,工作表3!$B$3,"Y"),
IF($D$5="三",DATEDIF(F219,工作表3!$B$4,"Y"),
IF($D$5="四",DATEDIF(F219,工作表3!$B$5,"Y"),
IF($D$5="一",DATEDIF(F219,工作表3!$B$2,"Y"),
))))),"""")</f>
        <v>"</v>
      </c>
      <c r="H219" s="64" t="str">
        <f t="shared" si="18"/>
        <v>30或以上</v>
      </c>
      <c r="Q219" s="54" t="e">
        <f t="shared" ref="Q219:Q282" si="19">IF($D$5="一","第一區程度","二至四程度")</f>
        <v>#N/A</v>
      </c>
      <c r="R219" s="55" t="e">
        <f t="shared" ref="R219:R282" si="20">IF(AND($D$5="一",I219="嚴"),"第一區田項嚴",IF(AND($D$5="一",OR(I219="輕",I219="中")),"第一區田項輕中",IF(OR($D$5="二",$D$5="三",$D$5="四"),"二至四田項","")))</f>
        <v>#N/A</v>
      </c>
      <c r="S219" s="54" t="e">
        <f t="shared" ref="S219:S282" si="21">IF($D$5="一", IF(I219="嚴", "第一區徑項嚴", IF(H219="8-11", "第一區徑項輕中811", "第一區徑項輕中")), IF(H219="8-11", "二至四徑項811", "二至四徑項"))</f>
        <v>#N/A</v>
      </c>
      <c r="T219" s="54" t="e">
        <f t="shared" ref="T219:T282" si="22">IF(AND($D$5="一",B219="融合伙伴"),"一區UP接力",IF(AND($D$5="一",B219="運動員",OR(L219="10米",L219="25米",L219="50米",L219="50米(嚴)")),"一區25米接力",IF(AND($D$5="一",B219="運動員",OR(L219="100米",L219="200米",L219="400米",L219="800米",L219="1500米")),"其他100米接力",IF(AND(OR($D$5="二",$D$5="三",$D$5="四"),B219="融合伙伴"),"二至四UP接力",IF(AND(OR($D$5="二",$D$5="三",$D$5="四"),B219="運動員",OR(L219="100米",L219="200米",L219="400米",L219="800米",L219="1500米")),"其他100米接力"," no relay ")))))</f>
        <v>#N/A</v>
      </c>
    </row>
    <row r="220" spans="1:20" x14ac:dyDescent="0.25">
      <c r="A220" s="49">
        <v>195</v>
      </c>
      <c r="G220" s="63" t="str">
        <f>IF(F220&gt;0,(IF($D$5="二",DATEDIF(F220,工作表3!$B$3,"Y"),
IF($D$5="三",DATEDIF(F220,工作表3!$B$4,"Y"),
IF($D$5="四",DATEDIF(F220,工作表3!$B$5,"Y"),
IF($D$5="一",DATEDIF(F220,工作表3!$B$2,"Y"),
))))),"""")</f>
        <v>"</v>
      </c>
      <c r="H220" s="64" t="str">
        <f t="shared" si="18"/>
        <v>30或以上</v>
      </c>
      <c r="Q220" s="54" t="e">
        <f t="shared" si="19"/>
        <v>#N/A</v>
      </c>
      <c r="R220" s="55" t="e">
        <f t="shared" si="20"/>
        <v>#N/A</v>
      </c>
      <c r="S220" s="54" t="e">
        <f t="shared" si="21"/>
        <v>#N/A</v>
      </c>
      <c r="T220" s="54" t="e">
        <f t="shared" si="22"/>
        <v>#N/A</v>
      </c>
    </row>
    <row r="221" spans="1:20" x14ac:dyDescent="0.25">
      <c r="A221" s="49">
        <v>196</v>
      </c>
      <c r="G221" s="63" t="str">
        <f>IF(F221&gt;0,(IF($D$5="二",DATEDIF(F221,工作表3!$B$3,"Y"),
IF($D$5="三",DATEDIF(F221,工作表3!$B$4,"Y"),
IF($D$5="四",DATEDIF(F221,工作表3!$B$5,"Y"),
IF($D$5="一",DATEDIF(F221,工作表3!$B$2,"Y"),
))))),"""")</f>
        <v>"</v>
      </c>
      <c r="H221" s="64" t="str">
        <f t="shared" si="18"/>
        <v>30或以上</v>
      </c>
      <c r="Q221" s="54" t="e">
        <f t="shared" si="19"/>
        <v>#N/A</v>
      </c>
      <c r="R221" s="55" t="e">
        <f t="shared" si="20"/>
        <v>#N/A</v>
      </c>
      <c r="S221" s="54" t="e">
        <f t="shared" si="21"/>
        <v>#N/A</v>
      </c>
      <c r="T221" s="54" t="e">
        <f t="shared" si="22"/>
        <v>#N/A</v>
      </c>
    </row>
    <row r="222" spans="1:20" x14ac:dyDescent="0.25">
      <c r="A222" s="49">
        <v>197</v>
      </c>
      <c r="G222" s="63" t="str">
        <f>IF(F222&gt;0,(IF($D$5="二",DATEDIF(F222,工作表3!$B$3,"Y"),
IF($D$5="三",DATEDIF(F222,工作表3!$B$4,"Y"),
IF($D$5="四",DATEDIF(F222,工作表3!$B$5,"Y"),
IF($D$5="一",DATEDIF(F222,工作表3!$B$2,"Y"),
))))),"""")</f>
        <v>"</v>
      </c>
      <c r="H222" s="64" t="str">
        <f t="shared" si="18"/>
        <v>30或以上</v>
      </c>
      <c r="Q222" s="54" t="e">
        <f t="shared" si="19"/>
        <v>#N/A</v>
      </c>
      <c r="R222" s="55" t="e">
        <f t="shared" si="20"/>
        <v>#N/A</v>
      </c>
      <c r="S222" s="54" t="e">
        <f t="shared" si="21"/>
        <v>#N/A</v>
      </c>
      <c r="T222" s="54" t="e">
        <f t="shared" si="22"/>
        <v>#N/A</v>
      </c>
    </row>
    <row r="223" spans="1:20" x14ac:dyDescent="0.25">
      <c r="A223" s="49">
        <v>198</v>
      </c>
      <c r="G223" s="63" t="str">
        <f>IF(F223&gt;0,(IF($D$5="二",DATEDIF(F223,工作表3!$B$3,"Y"),
IF($D$5="三",DATEDIF(F223,工作表3!$B$4,"Y"),
IF($D$5="四",DATEDIF(F223,工作表3!$B$5,"Y"),
IF($D$5="一",DATEDIF(F223,工作表3!$B$2,"Y"),
))))),"""")</f>
        <v>"</v>
      </c>
      <c r="H223" s="64" t="str">
        <f t="shared" si="18"/>
        <v>30或以上</v>
      </c>
      <c r="Q223" s="54" t="e">
        <f t="shared" si="19"/>
        <v>#N/A</v>
      </c>
      <c r="R223" s="55" t="e">
        <f t="shared" si="20"/>
        <v>#N/A</v>
      </c>
      <c r="S223" s="54" t="e">
        <f t="shared" si="21"/>
        <v>#N/A</v>
      </c>
      <c r="T223" s="54" t="e">
        <f t="shared" si="22"/>
        <v>#N/A</v>
      </c>
    </row>
    <row r="224" spans="1:20" x14ac:dyDescent="0.25">
      <c r="A224" s="49">
        <v>199</v>
      </c>
      <c r="G224" s="63" t="str">
        <f>IF(F224&gt;0,(IF($D$5="二",DATEDIF(F224,工作表3!$B$3,"Y"),
IF($D$5="三",DATEDIF(F224,工作表3!$B$4,"Y"),
IF($D$5="四",DATEDIF(F224,工作表3!$B$5,"Y"),
IF($D$5="一",DATEDIF(F224,工作表3!$B$2,"Y"),
))))),"""")</f>
        <v>"</v>
      </c>
      <c r="H224" s="64" t="str">
        <f t="shared" si="18"/>
        <v>30或以上</v>
      </c>
      <c r="Q224" s="54" t="e">
        <f t="shared" si="19"/>
        <v>#N/A</v>
      </c>
      <c r="R224" s="55" t="e">
        <f t="shared" si="20"/>
        <v>#N/A</v>
      </c>
      <c r="S224" s="54" t="e">
        <f t="shared" si="21"/>
        <v>#N/A</v>
      </c>
      <c r="T224" s="54" t="e">
        <f t="shared" si="22"/>
        <v>#N/A</v>
      </c>
    </row>
    <row r="225" spans="1:20" x14ac:dyDescent="0.25">
      <c r="A225" s="49">
        <v>200</v>
      </c>
      <c r="G225" s="63" t="str">
        <f>IF(F225&gt;0,(IF($D$5="二",DATEDIF(F225,工作表3!$B$3,"Y"),
IF($D$5="三",DATEDIF(F225,工作表3!$B$4,"Y"),
IF($D$5="四",DATEDIF(F225,工作表3!$B$5,"Y"),
IF($D$5="一",DATEDIF(F225,工作表3!$B$2,"Y"),
))))),"""")</f>
        <v>"</v>
      </c>
      <c r="H225" s="64" t="str">
        <f t="shared" si="18"/>
        <v>30或以上</v>
      </c>
      <c r="Q225" s="54" t="e">
        <f t="shared" si="19"/>
        <v>#N/A</v>
      </c>
      <c r="R225" s="55" t="e">
        <f t="shared" si="20"/>
        <v>#N/A</v>
      </c>
      <c r="S225" s="54" t="e">
        <f t="shared" si="21"/>
        <v>#N/A</v>
      </c>
      <c r="T225" s="54" t="e">
        <f t="shared" si="22"/>
        <v>#N/A</v>
      </c>
    </row>
    <row r="226" spans="1:20" x14ac:dyDescent="0.25">
      <c r="A226" s="49">
        <v>201</v>
      </c>
      <c r="G226" s="63" t="str">
        <f>IF(F226&gt;0,(IF($D$5="二",DATEDIF(F226,工作表3!$B$3,"Y"),
IF($D$5="三",DATEDIF(F226,工作表3!$B$4,"Y"),
IF($D$5="四",DATEDIF(F226,工作表3!$B$5,"Y"),
IF($D$5="一",DATEDIF(F226,工作表3!$B$2,"Y"),
))))),"""")</f>
        <v>"</v>
      </c>
      <c r="H226" s="64" t="str">
        <f t="shared" si="18"/>
        <v>30或以上</v>
      </c>
      <c r="Q226" s="54" t="e">
        <f t="shared" si="19"/>
        <v>#N/A</v>
      </c>
      <c r="R226" s="55" t="e">
        <f t="shared" si="20"/>
        <v>#N/A</v>
      </c>
      <c r="S226" s="54" t="e">
        <f t="shared" si="21"/>
        <v>#N/A</v>
      </c>
      <c r="T226" s="54" t="e">
        <f t="shared" si="22"/>
        <v>#N/A</v>
      </c>
    </row>
    <row r="227" spans="1:20" x14ac:dyDescent="0.25">
      <c r="A227" s="49">
        <v>202</v>
      </c>
      <c r="G227" s="63" t="str">
        <f>IF(F227&gt;0,(IF($D$5="二",DATEDIF(F227,工作表3!$B$3,"Y"),
IF($D$5="三",DATEDIF(F227,工作表3!$B$4,"Y"),
IF($D$5="四",DATEDIF(F227,工作表3!$B$5,"Y"),
IF($D$5="一",DATEDIF(F227,工作表3!$B$2,"Y"),
))))),"""")</f>
        <v>"</v>
      </c>
      <c r="H227" s="64" t="str">
        <f t="shared" si="18"/>
        <v>30或以上</v>
      </c>
      <c r="Q227" s="54" t="e">
        <f t="shared" si="19"/>
        <v>#N/A</v>
      </c>
      <c r="R227" s="55" t="e">
        <f t="shared" si="20"/>
        <v>#N/A</v>
      </c>
      <c r="S227" s="54" t="e">
        <f t="shared" si="21"/>
        <v>#N/A</v>
      </c>
      <c r="T227" s="54" t="e">
        <f t="shared" si="22"/>
        <v>#N/A</v>
      </c>
    </row>
    <row r="228" spans="1:20" x14ac:dyDescent="0.25">
      <c r="A228" s="49">
        <v>203</v>
      </c>
      <c r="G228" s="63" t="str">
        <f>IF(F228&gt;0,(IF($D$5="二",DATEDIF(F228,工作表3!$B$3,"Y"),
IF($D$5="三",DATEDIF(F228,工作表3!$B$4,"Y"),
IF($D$5="四",DATEDIF(F228,工作表3!$B$5,"Y"),
IF($D$5="一",DATEDIF(F228,工作表3!$B$2,"Y"),
))))),"""")</f>
        <v>"</v>
      </c>
      <c r="H228" s="64" t="str">
        <f t="shared" si="18"/>
        <v>30或以上</v>
      </c>
      <c r="Q228" s="54" t="e">
        <f t="shared" si="19"/>
        <v>#N/A</v>
      </c>
      <c r="R228" s="55" t="e">
        <f t="shared" si="20"/>
        <v>#N/A</v>
      </c>
      <c r="S228" s="54" t="e">
        <f t="shared" si="21"/>
        <v>#N/A</v>
      </c>
      <c r="T228" s="54" t="e">
        <f t="shared" si="22"/>
        <v>#N/A</v>
      </c>
    </row>
    <row r="229" spans="1:20" x14ac:dyDescent="0.25">
      <c r="A229" s="49">
        <v>204</v>
      </c>
      <c r="G229" s="63" t="str">
        <f>IF(F229&gt;0,(IF($D$5="二",DATEDIF(F229,工作表3!$B$3,"Y"),
IF($D$5="三",DATEDIF(F229,工作表3!$B$4,"Y"),
IF($D$5="四",DATEDIF(F229,工作表3!$B$5,"Y"),
IF($D$5="一",DATEDIF(F229,工作表3!$B$2,"Y"),
))))),"""")</f>
        <v>"</v>
      </c>
      <c r="H229" s="64" t="str">
        <f t="shared" si="18"/>
        <v>30或以上</v>
      </c>
      <c r="Q229" s="54" t="e">
        <f t="shared" si="19"/>
        <v>#N/A</v>
      </c>
      <c r="R229" s="55" t="e">
        <f t="shared" si="20"/>
        <v>#N/A</v>
      </c>
      <c r="S229" s="54" t="e">
        <f t="shared" si="21"/>
        <v>#N/A</v>
      </c>
      <c r="T229" s="54" t="e">
        <f t="shared" si="22"/>
        <v>#N/A</v>
      </c>
    </row>
    <row r="230" spans="1:20" x14ac:dyDescent="0.25">
      <c r="A230" s="49">
        <v>205</v>
      </c>
      <c r="G230" s="63" t="str">
        <f>IF(F230&gt;0,(IF($D$5="二",DATEDIF(F230,工作表3!$B$3,"Y"),
IF($D$5="三",DATEDIF(F230,工作表3!$B$4,"Y"),
IF($D$5="四",DATEDIF(F230,工作表3!$B$5,"Y"),
IF($D$5="一",DATEDIF(F230,工作表3!$B$2,"Y"),
))))),"""")</f>
        <v>"</v>
      </c>
      <c r="H230" s="64" t="str">
        <f t="shared" si="18"/>
        <v>30或以上</v>
      </c>
      <c r="Q230" s="54" t="e">
        <f t="shared" si="19"/>
        <v>#N/A</v>
      </c>
      <c r="R230" s="55" t="e">
        <f t="shared" si="20"/>
        <v>#N/A</v>
      </c>
      <c r="S230" s="54" t="e">
        <f t="shared" si="21"/>
        <v>#N/A</v>
      </c>
      <c r="T230" s="54" t="e">
        <f t="shared" si="22"/>
        <v>#N/A</v>
      </c>
    </row>
    <row r="231" spans="1:20" x14ac:dyDescent="0.25">
      <c r="A231" s="49">
        <v>206</v>
      </c>
      <c r="G231" s="63" t="str">
        <f>IF(F231&gt;0,(IF($D$5="二",DATEDIF(F231,工作表3!$B$3,"Y"),
IF($D$5="三",DATEDIF(F231,工作表3!$B$4,"Y"),
IF($D$5="四",DATEDIF(F231,工作表3!$B$5,"Y"),
IF($D$5="一",DATEDIF(F231,工作表3!$B$2,"Y"),
))))),"""")</f>
        <v>"</v>
      </c>
      <c r="H231" s="64" t="str">
        <f t="shared" si="18"/>
        <v>30或以上</v>
      </c>
      <c r="Q231" s="54" t="e">
        <f t="shared" si="19"/>
        <v>#N/A</v>
      </c>
      <c r="R231" s="55" t="e">
        <f t="shared" si="20"/>
        <v>#N/A</v>
      </c>
      <c r="S231" s="54" t="e">
        <f t="shared" si="21"/>
        <v>#N/A</v>
      </c>
      <c r="T231" s="54" t="e">
        <f t="shared" si="22"/>
        <v>#N/A</v>
      </c>
    </row>
    <row r="232" spans="1:20" x14ac:dyDescent="0.25">
      <c r="A232" s="49">
        <v>207</v>
      </c>
      <c r="G232" s="63" t="str">
        <f>IF(F232&gt;0,(IF($D$5="二",DATEDIF(F232,工作表3!$B$3,"Y"),
IF($D$5="三",DATEDIF(F232,工作表3!$B$4,"Y"),
IF($D$5="四",DATEDIF(F232,工作表3!$B$5,"Y"),
IF($D$5="一",DATEDIF(F232,工作表3!$B$2,"Y"),
))))),"""")</f>
        <v>"</v>
      </c>
      <c r="H232" s="64" t="str">
        <f t="shared" si="18"/>
        <v>30或以上</v>
      </c>
      <c r="Q232" s="54" t="e">
        <f t="shared" si="19"/>
        <v>#N/A</v>
      </c>
      <c r="R232" s="55" t="e">
        <f t="shared" si="20"/>
        <v>#N/A</v>
      </c>
      <c r="S232" s="54" t="e">
        <f t="shared" si="21"/>
        <v>#N/A</v>
      </c>
      <c r="T232" s="54" t="e">
        <f t="shared" si="22"/>
        <v>#N/A</v>
      </c>
    </row>
    <row r="233" spans="1:20" x14ac:dyDescent="0.25">
      <c r="A233" s="49">
        <v>208</v>
      </c>
      <c r="G233" s="63" t="str">
        <f>IF(F233&gt;0,(IF($D$5="二",DATEDIF(F233,工作表3!$B$3,"Y"),
IF($D$5="三",DATEDIF(F233,工作表3!$B$4,"Y"),
IF($D$5="四",DATEDIF(F233,工作表3!$B$5,"Y"),
IF($D$5="一",DATEDIF(F233,工作表3!$B$2,"Y"),
))))),"""")</f>
        <v>"</v>
      </c>
      <c r="H233" s="64" t="str">
        <f t="shared" si="18"/>
        <v>30或以上</v>
      </c>
      <c r="Q233" s="54" t="e">
        <f t="shared" si="19"/>
        <v>#N/A</v>
      </c>
      <c r="R233" s="55" t="e">
        <f t="shared" si="20"/>
        <v>#N/A</v>
      </c>
      <c r="S233" s="54" t="e">
        <f t="shared" si="21"/>
        <v>#N/A</v>
      </c>
      <c r="T233" s="54" t="e">
        <f t="shared" si="22"/>
        <v>#N/A</v>
      </c>
    </row>
    <row r="234" spans="1:20" x14ac:dyDescent="0.25">
      <c r="A234" s="49">
        <v>209</v>
      </c>
      <c r="G234" s="63" t="str">
        <f>IF(F234&gt;0,(IF($D$5="二",DATEDIF(F234,工作表3!$B$3,"Y"),
IF($D$5="三",DATEDIF(F234,工作表3!$B$4,"Y"),
IF($D$5="四",DATEDIF(F234,工作表3!$B$5,"Y"),
IF($D$5="一",DATEDIF(F234,工作表3!$B$2,"Y"),
))))),"""")</f>
        <v>"</v>
      </c>
      <c r="H234" s="64" t="str">
        <f t="shared" si="18"/>
        <v>30或以上</v>
      </c>
      <c r="Q234" s="54" t="e">
        <f t="shared" si="19"/>
        <v>#N/A</v>
      </c>
      <c r="R234" s="55" t="e">
        <f t="shared" si="20"/>
        <v>#N/A</v>
      </c>
      <c r="S234" s="54" t="e">
        <f t="shared" si="21"/>
        <v>#N/A</v>
      </c>
      <c r="T234" s="54" t="e">
        <f t="shared" si="22"/>
        <v>#N/A</v>
      </c>
    </row>
    <row r="235" spans="1:20" x14ac:dyDescent="0.25">
      <c r="A235" s="49">
        <v>210</v>
      </c>
      <c r="G235" s="63" t="str">
        <f>IF(F235&gt;0,(IF($D$5="二",DATEDIF(F235,工作表3!$B$3,"Y"),
IF($D$5="三",DATEDIF(F235,工作表3!$B$4,"Y"),
IF($D$5="四",DATEDIF(F235,工作表3!$B$5,"Y"),
IF($D$5="一",DATEDIF(F235,工作表3!$B$2,"Y"),
))))),"""")</f>
        <v>"</v>
      </c>
      <c r="H235" s="64" t="str">
        <f t="shared" si="18"/>
        <v>30或以上</v>
      </c>
      <c r="Q235" s="54" t="e">
        <f t="shared" si="19"/>
        <v>#N/A</v>
      </c>
      <c r="R235" s="55" t="e">
        <f t="shared" si="20"/>
        <v>#N/A</v>
      </c>
      <c r="S235" s="54" t="e">
        <f t="shared" si="21"/>
        <v>#N/A</v>
      </c>
      <c r="T235" s="54" t="e">
        <f t="shared" si="22"/>
        <v>#N/A</v>
      </c>
    </row>
    <row r="236" spans="1:20" x14ac:dyDescent="0.25">
      <c r="A236" s="49">
        <v>211</v>
      </c>
      <c r="G236" s="63" t="str">
        <f>IF(F236&gt;0,(IF($D$5="二",DATEDIF(F236,工作表3!$B$3,"Y"),
IF($D$5="三",DATEDIF(F236,工作表3!$B$4,"Y"),
IF($D$5="四",DATEDIF(F236,工作表3!$B$5,"Y"),
IF($D$5="一",DATEDIF(F236,工作表3!$B$2,"Y"),
))))),"""")</f>
        <v>"</v>
      </c>
      <c r="H236" s="64" t="str">
        <f t="shared" si="18"/>
        <v>30或以上</v>
      </c>
      <c r="Q236" s="54" t="e">
        <f t="shared" si="19"/>
        <v>#N/A</v>
      </c>
      <c r="R236" s="55" t="e">
        <f t="shared" si="20"/>
        <v>#N/A</v>
      </c>
      <c r="S236" s="54" t="e">
        <f t="shared" si="21"/>
        <v>#N/A</v>
      </c>
      <c r="T236" s="54" t="e">
        <f t="shared" si="22"/>
        <v>#N/A</v>
      </c>
    </row>
    <row r="237" spans="1:20" x14ac:dyDescent="0.25">
      <c r="A237" s="49">
        <v>212</v>
      </c>
      <c r="G237" s="63" t="str">
        <f>IF(F237&gt;0,(IF($D$5="二",DATEDIF(F237,工作表3!$B$3,"Y"),
IF($D$5="三",DATEDIF(F237,工作表3!$B$4,"Y"),
IF($D$5="四",DATEDIF(F237,工作表3!$B$5,"Y"),
IF($D$5="一",DATEDIF(F237,工作表3!$B$2,"Y"),
))))),"""")</f>
        <v>"</v>
      </c>
      <c r="H237" s="64" t="str">
        <f t="shared" si="18"/>
        <v>30或以上</v>
      </c>
      <c r="Q237" s="54" t="e">
        <f t="shared" si="19"/>
        <v>#N/A</v>
      </c>
      <c r="R237" s="55" t="e">
        <f t="shared" si="20"/>
        <v>#N/A</v>
      </c>
      <c r="S237" s="54" t="e">
        <f t="shared" si="21"/>
        <v>#N/A</v>
      </c>
      <c r="T237" s="54" t="e">
        <f t="shared" si="22"/>
        <v>#N/A</v>
      </c>
    </row>
    <row r="238" spans="1:20" x14ac:dyDescent="0.25">
      <c r="A238" s="49">
        <v>213</v>
      </c>
      <c r="G238" s="63" t="str">
        <f>IF(F238&gt;0,(IF($D$5="二",DATEDIF(F238,工作表3!$B$3,"Y"),
IF($D$5="三",DATEDIF(F238,工作表3!$B$4,"Y"),
IF($D$5="四",DATEDIF(F238,工作表3!$B$5,"Y"),
IF($D$5="一",DATEDIF(F238,工作表3!$B$2,"Y"),
))))),"""")</f>
        <v>"</v>
      </c>
      <c r="H238" s="64" t="str">
        <f t="shared" si="18"/>
        <v>30或以上</v>
      </c>
      <c r="Q238" s="54" t="e">
        <f t="shared" si="19"/>
        <v>#N/A</v>
      </c>
      <c r="R238" s="55" t="e">
        <f t="shared" si="20"/>
        <v>#N/A</v>
      </c>
      <c r="S238" s="54" t="e">
        <f t="shared" si="21"/>
        <v>#N/A</v>
      </c>
      <c r="T238" s="54" t="e">
        <f t="shared" si="22"/>
        <v>#N/A</v>
      </c>
    </row>
    <row r="239" spans="1:20" x14ac:dyDescent="0.25">
      <c r="A239" s="49">
        <v>214</v>
      </c>
      <c r="G239" s="63" t="str">
        <f>IF(F239&gt;0,(IF($D$5="二",DATEDIF(F239,工作表3!$B$3,"Y"),
IF($D$5="三",DATEDIF(F239,工作表3!$B$4,"Y"),
IF($D$5="四",DATEDIF(F239,工作表3!$B$5,"Y"),
IF($D$5="一",DATEDIF(F239,工作表3!$B$2,"Y"),
))))),"""")</f>
        <v>"</v>
      </c>
      <c r="H239" s="64" t="str">
        <f t="shared" si="18"/>
        <v>30或以上</v>
      </c>
      <c r="Q239" s="54" t="e">
        <f t="shared" si="19"/>
        <v>#N/A</v>
      </c>
      <c r="R239" s="55" t="e">
        <f t="shared" si="20"/>
        <v>#N/A</v>
      </c>
      <c r="S239" s="54" t="e">
        <f t="shared" si="21"/>
        <v>#N/A</v>
      </c>
      <c r="T239" s="54" t="e">
        <f t="shared" si="22"/>
        <v>#N/A</v>
      </c>
    </row>
    <row r="240" spans="1:20" x14ac:dyDescent="0.25">
      <c r="A240" s="49">
        <v>215</v>
      </c>
      <c r="G240" s="63" t="str">
        <f>IF(F240&gt;0,(IF($D$5="二",DATEDIF(F240,工作表3!$B$3,"Y"),
IF($D$5="三",DATEDIF(F240,工作表3!$B$4,"Y"),
IF($D$5="四",DATEDIF(F240,工作表3!$B$5,"Y"),
IF($D$5="一",DATEDIF(F240,工作表3!$B$2,"Y"),
))))),"""")</f>
        <v>"</v>
      </c>
      <c r="H240" s="64" t="str">
        <f t="shared" si="18"/>
        <v>30或以上</v>
      </c>
      <c r="Q240" s="54" t="e">
        <f t="shared" si="19"/>
        <v>#N/A</v>
      </c>
      <c r="R240" s="55" t="e">
        <f t="shared" si="20"/>
        <v>#N/A</v>
      </c>
      <c r="S240" s="54" t="e">
        <f t="shared" si="21"/>
        <v>#N/A</v>
      </c>
      <c r="T240" s="54" t="e">
        <f t="shared" si="22"/>
        <v>#N/A</v>
      </c>
    </row>
    <row r="241" spans="1:20" x14ac:dyDescent="0.25">
      <c r="A241" s="49">
        <v>216</v>
      </c>
      <c r="G241" s="63" t="str">
        <f>IF(F241&gt;0,(IF($D$5="二",DATEDIF(F241,工作表3!$B$3,"Y"),
IF($D$5="三",DATEDIF(F241,工作表3!$B$4,"Y"),
IF($D$5="四",DATEDIF(F241,工作表3!$B$5,"Y"),
IF($D$5="一",DATEDIF(F241,工作表3!$B$2,"Y"),
))))),"""")</f>
        <v>"</v>
      </c>
      <c r="H241" s="64" t="str">
        <f t="shared" si="18"/>
        <v>30或以上</v>
      </c>
      <c r="Q241" s="54" t="e">
        <f t="shared" si="19"/>
        <v>#N/A</v>
      </c>
      <c r="R241" s="55" t="e">
        <f t="shared" si="20"/>
        <v>#N/A</v>
      </c>
      <c r="S241" s="54" t="e">
        <f t="shared" si="21"/>
        <v>#N/A</v>
      </c>
      <c r="T241" s="54" t="e">
        <f t="shared" si="22"/>
        <v>#N/A</v>
      </c>
    </row>
    <row r="242" spans="1:20" x14ac:dyDescent="0.25">
      <c r="A242" s="49">
        <v>217</v>
      </c>
      <c r="G242" s="63" t="str">
        <f>IF(F242&gt;0,(IF($D$5="二",DATEDIF(F242,工作表3!$B$3,"Y"),
IF($D$5="三",DATEDIF(F242,工作表3!$B$4,"Y"),
IF($D$5="四",DATEDIF(F242,工作表3!$B$5,"Y"),
IF($D$5="一",DATEDIF(F242,工作表3!$B$2,"Y"),
))))),"""")</f>
        <v>"</v>
      </c>
      <c r="H242" s="64" t="str">
        <f t="shared" si="18"/>
        <v>30或以上</v>
      </c>
      <c r="Q242" s="54" t="e">
        <f t="shared" si="19"/>
        <v>#N/A</v>
      </c>
      <c r="R242" s="55" t="e">
        <f t="shared" si="20"/>
        <v>#N/A</v>
      </c>
      <c r="S242" s="54" t="e">
        <f t="shared" si="21"/>
        <v>#N/A</v>
      </c>
      <c r="T242" s="54" t="e">
        <f t="shared" si="22"/>
        <v>#N/A</v>
      </c>
    </row>
    <row r="243" spans="1:20" x14ac:dyDescent="0.25">
      <c r="A243" s="49">
        <v>218</v>
      </c>
      <c r="G243" s="63" t="str">
        <f>IF(F243&gt;0,(IF($D$5="二",DATEDIF(F243,工作表3!$B$3,"Y"),
IF($D$5="三",DATEDIF(F243,工作表3!$B$4,"Y"),
IF($D$5="四",DATEDIF(F243,工作表3!$B$5,"Y"),
IF($D$5="一",DATEDIF(F243,工作表3!$B$2,"Y"),
))))),"""")</f>
        <v>"</v>
      </c>
      <c r="H243" s="64" t="str">
        <f t="shared" si="18"/>
        <v>30或以上</v>
      </c>
      <c r="Q243" s="54" t="e">
        <f t="shared" si="19"/>
        <v>#N/A</v>
      </c>
      <c r="R243" s="55" t="e">
        <f t="shared" si="20"/>
        <v>#N/A</v>
      </c>
      <c r="S243" s="54" t="e">
        <f t="shared" si="21"/>
        <v>#N/A</v>
      </c>
      <c r="T243" s="54" t="e">
        <f t="shared" si="22"/>
        <v>#N/A</v>
      </c>
    </row>
    <row r="244" spans="1:20" x14ac:dyDescent="0.25">
      <c r="A244" s="49">
        <v>219</v>
      </c>
      <c r="G244" s="63" t="str">
        <f>IF(F244&gt;0,(IF($D$5="二",DATEDIF(F244,工作表3!$B$3,"Y"),
IF($D$5="三",DATEDIF(F244,工作表3!$B$4,"Y"),
IF($D$5="四",DATEDIF(F244,工作表3!$B$5,"Y"),
IF($D$5="一",DATEDIF(F244,工作表3!$B$2,"Y"),
))))),"""")</f>
        <v>"</v>
      </c>
      <c r="H244" s="64" t="str">
        <f t="shared" si="18"/>
        <v>30或以上</v>
      </c>
      <c r="Q244" s="54" t="e">
        <f t="shared" si="19"/>
        <v>#N/A</v>
      </c>
      <c r="R244" s="55" t="e">
        <f t="shared" si="20"/>
        <v>#N/A</v>
      </c>
      <c r="S244" s="54" t="e">
        <f t="shared" si="21"/>
        <v>#N/A</v>
      </c>
      <c r="T244" s="54" t="e">
        <f t="shared" si="22"/>
        <v>#N/A</v>
      </c>
    </row>
    <row r="245" spans="1:20" x14ac:dyDescent="0.25">
      <c r="A245" s="49">
        <v>220</v>
      </c>
      <c r="G245" s="63" t="str">
        <f>IF(F245&gt;0,(IF($D$5="二",DATEDIF(F245,工作表3!$B$3,"Y"),
IF($D$5="三",DATEDIF(F245,工作表3!$B$4,"Y"),
IF($D$5="四",DATEDIF(F245,工作表3!$B$5,"Y"),
IF($D$5="一",DATEDIF(F245,工作表3!$B$2,"Y"),
))))),"""")</f>
        <v>"</v>
      </c>
      <c r="H245" s="64" t="str">
        <f t="shared" si="18"/>
        <v>30或以上</v>
      </c>
      <c r="Q245" s="54" t="e">
        <f t="shared" si="19"/>
        <v>#N/A</v>
      </c>
      <c r="R245" s="55" t="e">
        <f t="shared" si="20"/>
        <v>#N/A</v>
      </c>
      <c r="S245" s="54" t="e">
        <f t="shared" si="21"/>
        <v>#N/A</v>
      </c>
      <c r="T245" s="54" t="e">
        <f t="shared" si="22"/>
        <v>#N/A</v>
      </c>
    </row>
    <row r="246" spans="1:20" x14ac:dyDescent="0.25">
      <c r="A246" s="49">
        <v>221</v>
      </c>
      <c r="G246" s="63" t="str">
        <f>IF(F246&gt;0,(IF($D$5="二",DATEDIF(F246,工作表3!$B$3,"Y"),
IF($D$5="三",DATEDIF(F246,工作表3!$B$4,"Y"),
IF($D$5="四",DATEDIF(F246,工作表3!$B$5,"Y"),
IF($D$5="一",DATEDIF(F246,工作表3!$B$2,"Y"),
))))),"""")</f>
        <v>"</v>
      </c>
      <c r="H246" s="64" t="str">
        <f t="shared" si="18"/>
        <v>30或以上</v>
      </c>
      <c r="Q246" s="54" t="e">
        <f t="shared" si="19"/>
        <v>#N/A</v>
      </c>
      <c r="R246" s="55" t="e">
        <f t="shared" si="20"/>
        <v>#N/A</v>
      </c>
      <c r="S246" s="54" t="e">
        <f t="shared" si="21"/>
        <v>#N/A</v>
      </c>
      <c r="T246" s="54" t="e">
        <f t="shared" si="22"/>
        <v>#N/A</v>
      </c>
    </row>
    <row r="247" spans="1:20" x14ac:dyDescent="0.25">
      <c r="A247" s="49">
        <v>222</v>
      </c>
      <c r="G247" s="63" t="str">
        <f>IF(F247&gt;0,(IF($D$5="二",DATEDIF(F247,工作表3!$B$3,"Y"),
IF($D$5="三",DATEDIF(F247,工作表3!$B$4,"Y"),
IF($D$5="四",DATEDIF(F247,工作表3!$B$5,"Y"),
IF($D$5="一",DATEDIF(F247,工作表3!$B$2,"Y"),
))))),"""")</f>
        <v>"</v>
      </c>
      <c r="H247" s="64" t="str">
        <f t="shared" si="18"/>
        <v>30或以上</v>
      </c>
      <c r="Q247" s="54" t="e">
        <f t="shared" si="19"/>
        <v>#N/A</v>
      </c>
      <c r="R247" s="55" t="e">
        <f t="shared" si="20"/>
        <v>#N/A</v>
      </c>
      <c r="S247" s="54" t="e">
        <f t="shared" si="21"/>
        <v>#N/A</v>
      </c>
      <c r="T247" s="54" t="e">
        <f t="shared" si="22"/>
        <v>#N/A</v>
      </c>
    </row>
    <row r="248" spans="1:20" x14ac:dyDescent="0.25">
      <c r="A248" s="49">
        <v>223</v>
      </c>
      <c r="G248" s="63" t="str">
        <f>IF(F248&gt;0,(IF($D$5="二",DATEDIF(F248,工作表3!$B$3,"Y"),
IF($D$5="三",DATEDIF(F248,工作表3!$B$4,"Y"),
IF($D$5="四",DATEDIF(F248,工作表3!$B$5,"Y"),
IF($D$5="一",DATEDIF(F248,工作表3!$B$2,"Y"),
))))),"""")</f>
        <v>"</v>
      </c>
      <c r="H248" s="64" t="str">
        <f t="shared" si="18"/>
        <v>30或以上</v>
      </c>
      <c r="Q248" s="54" t="e">
        <f t="shared" si="19"/>
        <v>#N/A</v>
      </c>
      <c r="R248" s="55" t="e">
        <f t="shared" si="20"/>
        <v>#N/A</v>
      </c>
      <c r="S248" s="54" t="e">
        <f t="shared" si="21"/>
        <v>#N/A</v>
      </c>
      <c r="T248" s="54" t="e">
        <f t="shared" si="22"/>
        <v>#N/A</v>
      </c>
    </row>
    <row r="249" spans="1:20" x14ac:dyDescent="0.25">
      <c r="A249" s="49">
        <v>224</v>
      </c>
      <c r="G249" s="63" t="str">
        <f>IF(F249&gt;0,(IF($D$5="二",DATEDIF(F249,工作表3!$B$3,"Y"),
IF($D$5="三",DATEDIF(F249,工作表3!$B$4,"Y"),
IF($D$5="四",DATEDIF(F249,工作表3!$B$5,"Y"),
IF($D$5="一",DATEDIF(F249,工作表3!$B$2,"Y"),
))))),"""")</f>
        <v>"</v>
      </c>
      <c r="H249" s="64" t="str">
        <f t="shared" si="18"/>
        <v>30或以上</v>
      </c>
      <c r="Q249" s="54" t="e">
        <f t="shared" si="19"/>
        <v>#N/A</v>
      </c>
      <c r="R249" s="55" t="e">
        <f t="shared" si="20"/>
        <v>#N/A</v>
      </c>
      <c r="S249" s="54" t="e">
        <f t="shared" si="21"/>
        <v>#N/A</v>
      </c>
      <c r="T249" s="54" t="e">
        <f t="shared" si="22"/>
        <v>#N/A</v>
      </c>
    </row>
    <row r="250" spans="1:20" x14ac:dyDescent="0.25">
      <c r="A250" s="49">
        <v>225</v>
      </c>
      <c r="G250" s="63" t="str">
        <f>IF(F250&gt;0,(IF($D$5="二",DATEDIF(F250,工作表3!$B$3,"Y"),
IF($D$5="三",DATEDIF(F250,工作表3!$B$4,"Y"),
IF($D$5="四",DATEDIF(F250,工作表3!$B$5,"Y"),
IF($D$5="一",DATEDIF(F250,工作表3!$B$2,"Y"),
))))),"""")</f>
        <v>"</v>
      </c>
      <c r="H250" s="64" t="str">
        <f t="shared" si="18"/>
        <v>30或以上</v>
      </c>
      <c r="Q250" s="54" t="e">
        <f t="shared" si="19"/>
        <v>#N/A</v>
      </c>
      <c r="R250" s="55" t="e">
        <f t="shared" si="20"/>
        <v>#N/A</v>
      </c>
      <c r="S250" s="54" t="e">
        <f t="shared" si="21"/>
        <v>#N/A</v>
      </c>
      <c r="T250" s="54" t="e">
        <f t="shared" si="22"/>
        <v>#N/A</v>
      </c>
    </row>
    <row r="251" spans="1:20" x14ac:dyDescent="0.25">
      <c r="A251" s="49">
        <v>226</v>
      </c>
      <c r="G251" s="63" t="str">
        <f>IF(F251&gt;0,(IF($D$5="二",DATEDIF(F251,工作表3!$B$3,"Y"),
IF($D$5="三",DATEDIF(F251,工作表3!$B$4,"Y"),
IF($D$5="四",DATEDIF(F251,工作表3!$B$5,"Y"),
IF($D$5="一",DATEDIF(F251,工作表3!$B$2,"Y"),
))))),"""")</f>
        <v>"</v>
      </c>
      <c r="H251" s="64" t="str">
        <f t="shared" si="18"/>
        <v>30或以上</v>
      </c>
      <c r="Q251" s="54" t="e">
        <f t="shared" si="19"/>
        <v>#N/A</v>
      </c>
      <c r="R251" s="55" t="e">
        <f t="shared" si="20"/>
        <v>#N/A</v>
      </c>
      <c r="S251" s="54" t="e">
        <f t="shared" si="21"/>
        <v>#N/A</v>
      </c>
      <c r="T251" s="54" t="e">
        <f t="shared" si="22"/>
        <v>#N/A</v>
      </c>
    </row>
    <row r="252" spans="1:20" x14ac:dyDescent="0.25">
      <c r="A252" s="49">
        <v>227</v>
      </c>
      <c r="G252" s="63" t="str">
        <f>IF(F252&gt;0,(IF($D$5="二",DATEDIF(F252,工作表3!$B$3,"Y"),
IF($D$5="三",DATEDIF(F252,工作表3!$B$4,"Y"),
IF($D$5="四",DATEDIF(F252,工作表3!$B$5,"Y"),
IF($D$5="一",DATEDIF(F252,工作表3!$B$2,"Y"),
))))),"""")</f>
        <v>"</v>
      </c>
      <c r="H252" s="64" t="str">
        <f t="shared" si="18"/>
        <v>30或以上</v>
      </c>
      <c r="Q252" s="54" t="e">
        <f t="shared" si="19"/>
        <v>#N/A</v>
      </c>
      <c r="R252" s="55" t="e">
        <f t="shared" si="20"/>
        <v>#N/A</v>
      </c>
      <c r="S252" s="54" t="e">
        <f t="shared" si="21"/>
        <v>#N/A</v>
      </c>
      <c r="T252" s="54" t="e">
        <f t="shared" si="22"/>
        <v>#N/A</v>
      </c>
    </row>
    <row r="253" spans="1:20" x14ac:dyDescent="0.25">
      <c r="A253" s="49">
        <v>228</v>
      </c>
      <c r="G253" s="63" t="str">
        <f>IF(F253&gt;0,(IF($D$5="二",DATEDIF(F253,工作表3!$B$3,"Y"),
IF($D$5="三",DATEDIF(F253,工作表3!$B$4,"Y"),
IF($D$5="四",DATEDIF(F253,工作表3!$B$5,"Y"),
IF($D$5="一",DATEDIF(F253,工作表3!$B$2,"Y"),
))))),"""")</f>
        <v>"</v>
      </c>
      <c r="H253" s="64" t="str">
        <f t="shared" si="18"/>
        <v>30或以上</v>
      </c>
      <c r="Q253" s="54" t="e">
        <f t="shared" si="19"/>
        <v>#N/A</v>
      </c>
      <c r="R253" s="55" t="e">
        <f t="shared" si="20"/>
        <v>#N/A</v>
      </c>
      <c r="S253" s="54" t="e">
        <f t="shared" si="21"/>
        <v>#N/A</v>
      </c>
      <c r="T253" s="54" t="e">
        <f t="shared" si="22"/>
        <v>#N/A</v>
      </c>
    </row>
    <row r="254" spans="1:20" x14ac:dyDescent="0.25">
      <c r="A254" s="49">
        <v>229</v>
      </c>
      <c r="G254" s="63" t="str">
        <f>IF(F254&gt;0,(IF($D$5="二",DATEDIF(F254,工作表3!$B$3,"Y"),
IF($D$5="三",DATEDIF(F254,工作表3!$B$4,"Y"),
IF($D$5="四",DATEDIF(F254,工作表3!$B$5,"Y"),
IF($D$5="一",DATEDIF(F254,工作表3!$B$2,"Y"),
))))),"""")</f>
        <v>"</v>
      </c>
      <c r="H254" s="64" t="str">
        <f t="shared" si="18"/>
        <v>30或以上</v>
      </c>
      <c r="Q254" s="54" t="e">
        <f t="shared" si="19"/>
        <v>#N/A</v>
      </c>
      <c r="R254" s="55" t="e">
        <f t="shared" si="20"/>
        <v>#N/A</v>
      </c>
      <c r="S254" s="54" t="e">
        <f t="shared" si="21"/>
        <v>#N/A</v>
      </c>
      <c r="T254" s="54" t="e">
        <f t="shared" si="22"/>
        <v>#N/A</v>
      </c>
    </row>
    <row r="255" spans="1:20" x14ac:dyDescent="0.25">
      <c r="A255" s="49">
        <v>230</v>
      </c>
      <c r="G255" s="63" t="str">
        <f>IF(F255&gt;0,(IF($D$5="二",DATEDIF(F255,工作表3!$B$3,"Y"),
IF($D$5="三",DATEDIF(F255,工作表3!$B$4,"Y"),
IF($D$5="四",DATEDIF(F255,工作表3!$B$5,"Y"),
IF($D$5="一",DATEDIF(F255,工作表3!$B$2,"Y"),
))))),"""")</f>
        <v>"</v>
      </c>
      <c r="H255" s="64" t="str">
        <f t="shared" si="18"/>
        <v>30或以上</v>
      </c>
      <c r="Q255" s="54" t="e">
        <f t="shared" si="19"/>
        <v>#N/A</v>
      </c>
      <c r="R255" s="55" t="e">
        <f t="shared" si="20"/>
        <v>#N/A</v>
      </c>
      <c r="S255" s="54" t="e">
        <f t="shared" si="21"/>
        <v>#N/A</v>
      </c>
      <c r="T255" s="54" t="e">
        <f t="shared" si="22"/>
        <v>#N/A</v>
      </c>
    </row>
    <row r="256" spans="1:20" x14ac:dyDescent="0.25">
      <c r="A256" s="49">
        <v>231</v>
      </c>
      <c r="G256" s="63" t="str">
        <f>IF(F256&gt;0,(IF($D$5="二",DATEDIF(F256,工作表3!$B$3,"Y"),
IF($D$5="三",DATEDIF(F256,工作表3!$B$4,"Y"),
IF($D$5="四",DATEDIF(F256,工作表3!$B$5,"Y"),
IF($D$5="一",DATEDIF(F256,工作表3!$B$2,"Y"),
))))),"""")</f>
        <v>"</v>
      </c>
      <c r="H256" s="64" t="str">
        <f t="shared" si="18"/>
        <v>30或以上</v>
      </c>
      <c r="Q256" s="54" t="e">
        <f t="shared" si="19"/>
        <v>#N/A</v>
      </c>
      <c r="R256" s="55" t="e">
        <f t="shared" si="20"/>
        <v>#N/A</v>
      </c>
      <c r="S256" s="54" t="e">
        <f t="shared" si="21"/>
        <v>#N/A</v>
      </c>
      <c r="T256" s="54" t="e">
        <f t="shared" si="22"/>
        <v>#N/A</v>
      </c>
    </row>
    <row r="257" spans="1:20" x14ac:dyDescent="0.25">
      <c r="A257" s="49">
        <v>232</v>
      </c>
      <c r="G257" s="63" t="str">
        <f>IF(F257&gt;0,(IF($D$5="二",DATEDIF(F257,工作表3!$B$3,"Y"),
IF($D$5="三",DATEDIF(F257,工作表3!$B$4,"Y"),
IF($D$5="四",DATEDIF(F257,工作表3!$B$5,"Y"),
IF($D$5="一",DATEDIF(F257,工作表3!$B$2,"Y"),
))))),"""")</f>
        <v>"</v>
      </c>
      <c r="H257" s="64" t="str">
        <f t="shared" si="18"/>
        <v>30或以上</v>
      </c>
      <c r="Q257" s="54" t="e">
        <f t="shared" si="19"/>
        <v>#N/A</v>
      </c>
      <c r="R257" s="55" t="e">
        <f t="shared" si="20"/>
        <v>#N/A</v>
      </c>
      <c r="S257" s="54" t="e">
        <f t="shared" si="21"/>
        <v>#N/A</v>
      </c>
      <c r="T257" s="54" t="e">
        <f t="shared" si="22"/>
        <v>#N/A</v>
      </c>
    </row>
    <row r="258" spans="1:20" x14ac:dyDescent="0.25">
      <c r="A258" s="49">
        <v>233</v>
      </c>
      <c r="G258" s="63" t="str">
        <f>IF(F258&gt;0,(IF($D$5="二",DATEDIF(F258,工作表3!$B$3,"Y"),
IF($D$5="三",DATEDIF(F258,工作表3!$B$4,"Y"),
IF($D$5="四",DATEDIF(F258,工作表3!$B$5,"Y"),
IF($D$5="一",DATEDIF(F258,工作表3!$B$2,"Y"),
))))),"""")</f>
        <v>"</v>
      </c>
      <c r="H258" s="64" t="str">
        <f t="shared" si="18"/>
        <v>30或以上</v>
      </c>
      <c r="Q258" s="54" t="e">
        <f t="shared" si="19"/>
        <v>#N/A</v>
      </c>
      <c r="R258" s="55" t="e">
        <f t="shared" si="20"/>
        <v>#N/A</v>
      </c>
      <c r="S258" s="54" t="e">
        <f t="shared" si="21"/>
        <v>#N/A</v>
      </c>
      <c r="T258" s="54" t="e">
        <f t="shared" si="22"/>
        <v>#N/A</v>
      </c>
    </row>
    <row r="259" spans="1:20" x14ac:dyDescent="0.25">
      <c r="A259" s="49">
        <v>234</v>
      </c>
      <c r="G259" s="63" t="str">
        <f>IF(F259&gt;0,(IF($D$5="二",DATEDIF(F259,工作表3!$B$3,"Y"),
IF($D$5="三",DATEDIF(F259,工作表3!$B$4,"Y"),
IF($D$5="四",DATEDIF(F259,工作表3!$B$5,"Y"),
IF($D$5="一",DATEDIF(F259,工作表3!$B$2,"Y"),
))))),"""")</f>
        <v>"</v>
      </c>
      <c r="H259" s="64" t="str">
        <f t="shared" si="18"/>
        <v>30或以上</v>
      </c>
      <c r="Q259" s="54" t="e">
        <f t="shared" si="19"/>
        <v>#N/A</v>
      </c>
      <c r="R259" s="55" t="e">
        <f t="shared" si="20"/>
        <v>#N/A</v>
      </c>
      <c r="S259" s="54" t="e">
        <f t="shared" si="21"/>
        <v>#N/A</v>
      </c>
      <c r="T259" s="54" t="e">
        <f t="shared" si="22"/>
        <v>#N/A</v>
      </c>
    </row>
    <row r="260" spans="1:20" x14ac:dyDescent="0.25">
      <c r="A260" s="49">
        <v>235</v>
      </c>
      <c r="G260" s="63" t="str">
        <f>IF(F260&gt;0,(IF($D$5="二",DATEDIF(F260,工作表3!$B$3,"Y"),
IF($D$5="三",DATEDIF(F260,工作表3!$B$4,"Y"),
IF($D$5="四",DATEDIF(F260,工作表3!$B$5,"Y"),
IF($D$5="一",DATEDIF(F260,工作表3!$B$2,"Y"),
))))),"""")</f>
        <v>"</v>
      </c>
      <c r="H260" s="64" t="str">
        <f t="shared" si="18"/>
        <v>30或以上</v>
      </c>
      <c r="Q260" s="54" t="e">
        <f t="shared" si="19"/>
        <v>#N/A</v>
      </c>
      <c r="R260" s="55" t="e">
        <f t="shared" si="20"/>
        <v>#N/A</v>
      </c>
      <c r="S260" s="54" t="e">
        <f t="shared" si="21"/>
        <v>#N/A</v>
      </c>
      <c r="T260" s="54" t="e">
        <f t="shared" si="22"/>
        <v>#N/A</v>
      </c>
    </row>
    <row r="261" spans="1:20" x14ac:dyDescent="0.25">
      <c r="A261" s="49">
        <v>236</v>
      </c>
      <c r="G261" s="63" t="str">
        <f>IF(F261&gt;0,(IF($D$5="二",DATEDIF(F261,工作表3!$B$3,"Y"),
IF($D$5="三",DATEDIF(F261,工作表3!$B$4,"Y"),
IF($D$5="四",DATEDIF(F261,工作表3!$B$5,"Y"),
IF($D$5="一",DATEDIF(F261,工作表3!$B$2,"Y"),
))))),"""")</f>
        <v>"</v>
      </c>
      <c r="H261" s="64" t="str">
        <f t="shared" si="18"/>
        <v>30或以上</v>
      </c>
      <c r="Q261" s="54" t="e">
        <f t="shared" si="19"/>
        <v>#N/A</v>
      </c>
      <c r="R261" s="55" t="e">
        <f t="shared" si="20"/>
        <v>#N/A</v>
      </c>
      <c r="S261" s="54" t="e">
        <f t="shared" si="21"/>
        <v>#N/A</v>
      </c>
      <c r="T261" s="54" t="e">
        <f t="shared" si="22"/>
        <v>#N/A</v>
      </c>
    </row>
    <row r="262" spans="1:20" x14ac:dyDescent="0.25">
      <c r="A262" s="49">
        <v>237</v>
      </c>
      <c r="G262" s="63" t="str">
        <f>IF(F262&gt;0,(IF($D$5="二",DATEDIF(F262,工作表3!$B$3,"Y"),
IF($D$5="三",DATEDIF(F262,工作表3!$B$4,"Y"),
IF($D$5="四",DATEDIF(F262,工作表3!$B$5,"Y"),
IF($D$5="一",DATEDIF(F262,工作表3!$B$2,"Y"),
))))),"""")</f>
        <v>"</v>
      </c>
      <c r="H262" s="64" t="str">
        <f t="shared" si="18"/>
        <v>30或以上</v>
      </c>
      <c r="Q262" s="54" t="e">
        <f t="shared" si="19"/>
        <v>#N/A</v>
      </c>
      <c r="R262" s="55" t="e">
        <f t="shared" si="20"/>
        <v>#N/A</v>
      </c>
      <c r="S262" s="54" t="e">
        <f t="shared" si="21"/>
        <v>#N/A</v>
      </c>
      <c r="T262" s="54" t="e">
        <f t="shared" si="22"/>
        <v>#N/A</v>
      </c>
    </row>
    <row r="263" spans="1:20" x14ac:dyDescent="0.25">
      <c r="A263" s="49">
        <v>238</v>
      </c>
      <c r="G263" s="63" t="str">
        <f>IF(F263&gt;0,(IF($D$5="二",DATEDIF(F263,工作表3!$B$3,"Y"),
IF($D$5="三",DATEDIF(F263,工作表3!$B$4,"Y"),
IF($D$5="四",DATEDIF(F263,工作表3!$B$5,"Y"),
IF($D$5="一",DATEDIF(F263,工作表3!$B$2,"Y"),
))))),"""")</f>
        <v>"</v>
      </c>
      <c r="H263" s="64" t="str">
        <f t="shared" si="18"/>
        <v>30或以上</v>
      </c>
      <c r="Q263" s="54" t="e">
        <f t="shared" si="19"/>
        <v>#N/A</v>
      </c>
      <c r="R263" s="55" t="e">
        <f t="shared" si="20"/>
        <v>#N/A</v>
      </c>
      <c r="S263" s="54" t="e">
        <f t="shared" si="21"/>
        <v>#N/A</v>
      </c>
      <c r="T263" s="54" t="e">
        <f t="shared" si="22"/>
        <v>#N/A</v>
      </c>
    </row>
    <row r="264" spans="1:20" x14ac:dyDescent="0.25">
      <c r="A264" s="49">
        <v>239</v>
      </c>
      <c r="G264" s="63" t="str">
        <f>IF(F264&gt;0,(IF($D$5="二",DATEDIF(F264,工作表3!$B$3,"Y"),
IF($D$5="三",DATEDIF(F264,工作表3!$B$4,"Y"),
IF($D$5="四",DATEDIF(F264,工作表3!$B$5,"Y"),
IF($D$5="一",DATEDIF(F264,工作表3!$B$2,"Y"),
))))),"""")</f>
        <v>"</v>
      </c>
      <c r="H264" s="64" t="str">
        <f t="shared" si="18"/>
        <v>30或以上</v>
      </c>
      <c r="Q264" s="54" t="e">
        <f t="shared" si="19"/>
        <v>#N/A</v>
      </c>
      <c r="R264" s="55" t="e">
        <f t="shared" si="20"/>
        <v>#N/A</v>
      </c>
      <c r="S264" s="54" t="e">
        <f t="shared" si="21"/>
        <v>#N/A</v>
      </c>
      <c r="T264" s="54" t="e">
        <f t="shared" si="22"/>
        <v>#N/A</v>
      </c>
    </row>
    <row r="265" spans="1:20" x14ac:dyDescent="0.25">
      <c r="A265" s="49">
        <v>240</v>
      </c>
      <c r="G265" s="63" t="str">
        <f>IF(F265&gt;0,(IF($D$5="二",DATEDIF(F265,工作表3!$B$3,"Y"),
IF($D$5="三",DATEDIF(F265,工作表3!$B$4,"Y"),
IF($D$5="四",DATEDIF(F265,工作表3!$B$5,"Y"),
IF($D$5="一",DATEDIF(F265,工作表3!$B$2,"Y"),
))))),"""")</f>
        <v>"</v>
      </c>
      <c r="H265" s="64" t="str">
        <f t="shared" si="18"/>
        <v>30或以上</v>
      </c>
      <c r="Q265" s="54" t="e">
        <f t="shared" si="19"/>
        <v>#N/A</v>
      </c>
      <c r="R265" s="55" t="e">
        <f t="shared" si="20"/>
        <v>#N/A</v>
      </c>
      <c r="S265" s="54" t="e">
        <f t="shared" si="21"/>
        <v>#N/A</v>
      </c>
      <c r="T265" s="54" t="e">
        <f t="shared" si="22"/>
        <v>#N/A</v>
      </c>
    </row>
    <row r="266" spans="1:20" x14ac:dyDescent="0.25">
      <c r="A266" s="49">
        <v>241</v>
      </c>
      <c r="G266" s="63" t="str">
        <f>IF(F266&gt;0,(IF($D$5="二",DATEDIF(F266,工作表3!$B$3,"Y"),
IF($D$5="三",DATEDIF(F266,工作表3!$B$4,"Y"),
IF($D$5="四",DATEDIF(F266,工作表3!$B$5,"Y"),
IF($D$5="一",DATEDIF(F266,工作表3!$B$2,"Y"),
))))),"""")</f>
        <v>"</v>
      </c>
      <c r="H266" s="64" t="str">
        <f t="shared" si="18"/>
        <v>30或以上</v>
      </c>
      <c r="Q266" s="54" t="e">
        <f t="shared" si="19"/>
        <v>#N/A</v>
      </c>
      <c r="R266" s="55" t="e">
        <f t="shared" si="20"/>
        <v>#N/A</v>
      </c>
      <c r="S266" s="54" t="e">
        <f t="shared" si="21"/>
        <v>#N/A</v>
      </c>
      <c r="T266" s="54" t="e">
        <f t="shared" si="22"/>
        <v>#N/A</v>
      </c>
    </row>
    <row r="267" spans="1:20" x14ac:dyDescent="0.25">
      <c r="A267" s="49">
        <v>242</v>
      </c>
      <c r="G267" s="63" t="str">
        <f>IF(F267&gt;0,(IF($D$5="二",DATEDIF(F267,工作表3!$B$3,"Y"),
IF($D$5="三",DATEDIF(F267,工作表3!$B$4,"Y"),
IF($D$5="四",DATEDIF(F267,工作表3!$B$5,"Y"),
IF($D$5="一",DATEDIF(F267,工作表3!$B$2,"Y"),
))))),"""")</f>
        <v>"</v>
      </c>
      <c r="H267" s="64" t="str">
        <f t="shared" si="18"/>
        <v>30或以上</v>
      </c>
      <c r="Q267" s="54" t="e">
        <f t="shared" si="19"/>
        <v>#N/A</v>
      </c>
      <c r="R267" s="55" t="e">
        <f t="shared" si="20"/>
        <v>#N/A</v>
      </c>
      <c r="S267" s="54" t="e">
        <f t="shared" si="21"/>
        <v>#N/A</v>
      </c>
      <c r="T267" s="54" t="e">
        <f t="shared" si="22"/>
        <v>#N/A</v>
      </c>
    </row>
    <row r="268" spans="1:20" x14ac:dyDescent="0.25">
      <c r="A268" s="49">
        <v>243</v>
      </c>
      <c r="G268" s="63" t="str">
        <f>IF(F268&gt;0,(IF($D$5="二",DATEDIF(F268,工作表3!$B$3,"Y"),
IF($D$5="三",DATEDIF(F268,工作表3!$B$4,"Y"),
IF($D$5="四",DATEDIF(F268,工作表3!$B$5,"Y"),
IF($D$5="一",DATEDIF(F268,工作表3!$B$2,"Y"),
))))),"""")</f>
        <v>"</v>
      </c>
      <c r="H268" s="64" t="str">
        <f t="shared" si="18"/>
        <v>30或以上</v>
      </c>
      <c r="Q268" s="54" t="e">
        <f t="shared" si="19"/>
        <v>#N/A</v>
      </c>
      <c r="R268" s="55" t="e">
        <f t="shared" si="20"/>
        <v>#N/A</v>
      </c>
      <c r="S268" s="54" t="e">
        <f t="shared" si="21"/>
        <v>#N/A</v>
      </c>
      <c r="T268" s="54" t="e">
        <f t="shared" si="22"/>
        <v>#N/A</v>
      </c>
    </row>
    <row r="269" spans="1:20" x14ac:dyDescent="0.25">
      <c r="A269" s="49">
        <v>244</v>
      </c>
      <c r="G269" s="63" t="str">
        <f>IF(F269&gt;0,(IF($D$5="二",DATEDIF(F269,工作表3!$B$3,"Y"),
IF($D$5="三",DATEDIF(F269,工作表3!$B$4,"Y"),
IF($D$5="四",DATEDIF(F269,工作表3!$B$5,"Y"),
IF($D$5="一",DATEDIF(F269,工作表3!$B$2,"Y"),
))))),"""")</f>
        <v>"</v>
      </c>
      <c r="H269" s="64" t="str">
        <f t="shared" si="18"/>
        <v>30或以上</v>
      </c>
      <c r="Q269" s="54" t="e">
        <f t="shared" si="19"/>
        <v>#N/A</v>
      </c>
      <c r="R269" s="55" t="e">
        <f t="shared" si="20"/>
        <v>#N/A</v>
      </c>
      <c r="S269" s="54" t="e">
        <f t="shared" si="21"/>
        <v>#N/A</v>
      </c>
      <c r="T269" s="54" t="e">
        <f t="shared" si="22"/>
        <v>#N/A</v>
      </c>
    </row>
    <row r="270" spans="1:20" x14ac:dyDescent="0.25">
      <c r="A270" s="49">
        <v>245</v>
      </c>
      <c r="G270" s="63" t="str">
        <f>IF(F270&gt;0,(IF($D$5="二",DATEDIF(F270,工作表3!$B$3,"Y"),
IF($D$5="三",DATEDIF(F270,工作表3!$B$4,"Y"),
IF($D$5="四",DATEDIF(F270,工作表3!$B$5,"Y"),
IF($D$5="一",DATEDIF(F270,工作表3!$B$2,"Y"),
))))),"""")</f>
        <v>"</v>
      </c>
      <c r="H270" s="64" t="str">
        <f t="shared" si="18"/>
        <v>30或以上</v>
      </c>
      <c r="Q270" s="54" t="e">
        <f t="shared" si="19"/>
        <v>#N/A</v>
      </c>
      <c r="R270" s="55" t="e">
        <f t="shared" si="20"/>
        <v>#N/A</v>
      </c>
      <c r="S270" s="54" t="e">
        <f t="shared" si="21"/>
        <v>#N/A</v>
      </c>
      <c r="T270" s="54" t="e">
        <f t="shared" si="22"/>
        <v>#N/A</v>
      </c>
    </row>
    <row r="271" spans="1:20" x14ac:dyDescent="0.25">
      <c r="A271" s="49">
        <v>246</v>
      </c>
      <c r="G271" s="63" t="str">
        <f>IF(F271&gt;0,(IF($D$5="二",DATEDIF(F271,工作表3!$B$3,"Y"),
IF($D$5="三",DATEDIF(F271,工作表3!$B$4,"Y"),
IF($D$5="四",DATEDIF(F271,工作表3!$B$5,"Y"),
IF($D$5="一",DATEDIF(F271,工作表3!$B$2,"Y"),
))))),"""")</f>
        <v>"</v>
      </c>
      <c r="H271" s="64" t="str">
        <f t="shared" si="18"/>
        <v>30或以上</v>
      </c>
      <c r="Q271" s="54" t="e">
        <f t="shared" si="19"/>
        <v>#N/A</v>
      </c>
      <c r="R271" s="55" t="e">
        <f t="shared" si="20"/>
        <v>#N/A</v>
      </c>
      <c r="S271" s="54" t="e">
        <f t="shared" si="21"/>
        <v>#N/A</v>
      </c>
      <c r="T271" s="54" t="e">
        <f t="shared" si="22"/>
        <v>#N/A</v>
      </c>
    </row>
    <row r="272" spans="1:20" x14ac:dyDescent="0.25">
      <c r="A272" s="49">
        <v>247</v>
      </c>
      <c r="G272" s="63" t="str">
        <f>IF(F272&gt;0,(IF($D$5="二",DATEDIF(F272,工作表3!$B$3,"Y"),
IF($D$5="三",DATEDIF(F272,工作表3!$B$4,"Y"),
IF($D$5="四",DATEDIF(F272,工作表3!$B$5,"Y"),
IF($D$5="一",DATEDIF(F272,工作表3!$B$2,"Y"),
))))),"""")</f>
        <v>"</v>
      </c>
      <c r="H272" s="64" t="str">
        <f t="shared" si="18"/>
        <v>30或以上</v>
      </c>
      <c r="Q272" s="54" t="e">
        <f t="shared" si="19"/>
        <v>#N/A</v>
      </c>
      <c r="R272" s="55" t="e">
        <f t="shared" si="20"/>
        <v>#N/A</v>
      </c>
      <c r="S272" s="54" t="e">
        <f t="shared" si="21"/>
        <v>#N/A</v>
      </c>
      <c r="T272" s="54" t="e">
        <f t="shared" si="22"/>
        <v>#N/A</v>
      </c>
    </row>
    <row r="273" spans="1:20" x14ac:dyDescent="0.25">
      <c r="A273" s="49">
        <v>248</v>
      </c>
      <c r="G273" s="63" t="str">
        <f>IF(F273&gt;0,(IF($D$5="二",DATEDIF(F273,工作表3!$B$3,"Y"),
IF($D$5="三",DATEDIF(F273,工作表3!$B$4,"Y"),
IF($D$5="四",DATEDIF(F273,工作表3!$B$5,"Y"),
IF($D$5="一",DATEDIF(F273,工作表3!$B$2,"Y"),
))))),"""")</f>
        <v>"</v>
      </c>
      <c r="H273" s="64" t="str">
        <f t="shared" si="18"/>
        <v>30或以上</v>
      </c>
      <c r="Q273" s="54" t="e">
        <f t="shared" si="19"/>
        <v>#N/A</v>
      </c>
      <c r="R273" s="55" t="e">
        <f t="shared" si="20"/>
        <v>#N/A</v>
      </c>
      <c r="S273" s="54" t="e">
        <f t="shared" si="21"/>
        <v>#N/A</v>
      </c>
      <c r="T273" s="54" t="e">
        <f t="shared" si="22"/>
        <v>#N/A</v>
      </c>
    </row>
    <row r="274" spans="1:20" x14ac:dyDescent="0.25">
      <c r="A274" s="49">
        <v>249</v>
      </c>
      <c r="G274" s="63" t="str">
        <f>IF(F274&gt;0,(IF($D$5="二",DATEDIF(F274,工作表3!$B$3,"Y"),
IF($D$5="三",DATEDIF(F274,工作表3!$B$4,"Y"),
IF($D$5="四",DATEDIF(F274,工作表3!$B$5,"Y"),
IF($D$5="一",DATEDIF(F274,工作表3!$B$2,"Y"),
))))),"""")</f>
        <v>"</v>
      </c>
      <c r="H274" s="64" t="str">
        <f t="shared" si="18"/>
        <v>30或以上</v>
      </c>
      <c r="Q274" s="54" t="e">
        <f t="shared" si="19"/>
        <v>#N/A</v>
      </c>
      <c r="R274" s="55" t="e">
        <f t="shared" si="20"/>
        <v>#N/A</v>
      </c>
      <c r="S274" s="54" t="e">
        <f t="shared" si="21"/>
        <v>#N/A</v>
      </c>
      <c r="T274" s="54" t="e">
        <f t="shared" si="22"/>
        <v>#N/A</v>
      </c>
    </row>
    <row r="275" spans="1:20" x14ac:dyDescent="0.25">
      <c r="A275" s="49">
        <v>250</v>
      </c>
      <c r="G275" s="63" t="str">
        <f>IF(F275&gt;0,(IF($D$5="二",DATEDIF(F275,工作表3!$B$3,"Y"),
IF($D$5="三",DATEDIF(F275,工作表3!$B$4,"Y"),
IF($D$5="四",DATEDIF(F275,工作表3!$B$5,"Y"),
IF($D$5="一",DATEDIF(F275,工作表3!$B$2,"Y"),
))))),"""")</f>
        <v>"</v>
      </c>
      <c r="H275" s="64" t="str">
        <f t="shared" si="18"/>
        <v>30或以上</v>
      </c>
      <c r="Q275" s="54" t="e">
        <f t="shared" si="19"/>
        <v>#N/A</v>
      </c>
      <c r="R275" s="55" t="e">
        <f t="shared" si="20"/>
        <v>#N/A</v>
      </c>
      <c r="S275" s="54" t="e">
        <f t="shared" si="21"/>
        <v>#N/A</v>
      </c>
      <c r="T275" s="54" t="e">
        <f t="shared" si="22"/>
        <v>#N/A</v>
      </c>
    </row>
    <row r="276" spans="1:20" x14ac:dyDescent="0.25">
      <c r="A276" s="49">
        <v>251</v>
      </c>
      <c r="G276" s="63" t="str">
        <f>IF(F276&gt;0,(IF($D$5="二",DATEDIF(F276,工作表3!$B$3,"Y"),
IF($D$5="三",DATEDIF(F276,工作表3!$B$4,"Y"),
IF($D$5="四",DATEDIF(F276,工作表3!$B$5,"Y"),
IF($D$5="一",DATEDIF(F276,工作表3!$B$2,"Y"),
))))),"""")</f>
        <v>"</v>
      </c>
      <c r="H276" s="64" t="str">
        <f t="shared" si="18"/>
        <v>30或以上</v>
      </c>
      <c r="Q276" s="54" t="e">
        <f t="shared" si="19"/>
        <v>#N/A</v>
      </c>
      <c r="R276" s="55" t="e">
        <f t="shared" si="20"/>
        <v>#N/A</v>
      </c>
      <c r="S276" s="54" t="e">
        <f t="shared" si="21"/>
        <v>#N/A</v>
      </c>
      <c r="T276" s="54" t="e">
        <f t="shared" si="22"/>
        <v>#N/A</v>
      </c>
    </row>
    <row r="277" spans="1:20" x14ac:dyDescent="0.25">
      <c r="A277" s="49">
        <v>252</v>
      </c>
      <c r="G277" s="63" t="str">
        <f>IF(F277&gt;0,(IF($D$5="二",DATEDIF(F277,工作表3!$B$3,"Y"),
IF($D$5="三",DATEDIF(F277,工作表3!$B$4,"Y"),
IF($D$5="四",DATEDIF(F277,工作表3!$B$5,"Y"),
IF($D$5="一",DATEDIF(F277,工作表3!$B$2,"Y"),
))))),"""")</f>
        <v>"</v>
      </c>
      <c r="H277" s="64" t="str">
        <f t="shared" si="18"/>
        <v>30或以上</v>
      </c>
      <c r="Q277" s="54" t="e">
        <f t="shared" si="19"/>
        <v>#N/A</v>
      </c>
      <c r="R277" s="55" t="e">
        <f t="shared" si="20"/>
        <v>#N/A</v>
      </c>
      <c r="S277" s="54" t="e">
        <f t="shared" si="21"/>
        <v>#N/A</v>
      </c>
      <c r="T277" s="54" t="e">
        <f t="shared" si="22"/>
        <v>#N/A</v>
      </c>
    </row>
    <row r="278" spans="1:20" x14ac:dyDescent="0.25">
      <c r="A278" s="49">
        <v>253</v>
      </c>
      <c r="G278" s="63" t="str">
        <f>IF(F278&gt;0,(IF($D$5="二",DATEDIF(F278,工作表3!$B$3,"Y"),
IF($D$5="三",DATEDIF(F278,工作表3!$B$4,"Y"),
IF($D$5="四",DATEDIF(F278,工作表3!$B$5,"Y"),
IF($D$5="一",DATEDIF(F278,工作表3!$B$2,"Y"),
))))),"""")</f>
        <v>"</v>
      </c>
      <c r="H278" s="64" t="str">
        <f t="shared" si="18"/>
        <v>30或以上</v>
      </c>
      <c r="Q278" s="54" t="e">
        <f t="shared" si="19"/>
        <v>#N/A</v>
      </c>
      <c r="R278" s="55" t="e">
        <f t="shared" si="20"/>
        <v>#N/A</v>
      </c>
      <c r="S278" s="54" t="e">
        <f t="shared" si="21"/>
        <v>#N/A</v>
      </c>
      <c r="T278" s="54" t="e">
        <f t="shared" si="22"/>
        <v>#N/A</v>
      </c>
    </row>
    <row r="279" spans="1:20" x14ac:dyDescent="0.25">
      <c r="A279" s="49">
        <v>254</v>
      </c>
      <c r="G279" s="63" t="str">
        <f>IF(F279&gt;0,(IF($D$5="二",DATEDIF(F279,工作表3!$B$3,"Y"),
IF($D$5="三",DATEDIF(F279,工作表3!$B$4,"Y"),
IF($D$5="四",DATEDIF(F279,工作表3!$B$5,"Y"),
IF($D$5="一",DATEDIF(F279,工作表3!$B$2,"Y"),
))))),"""")</f>
        <v>"</v>
      </c>
      <c r="H279" s="64" t="str">
        <f t="shared" si="18"/>
        <v>30或以上</v>
      </c>
      <c r="Q279" s="54" t="e">
        <f t="shared" si="19"/>
        <v>#N/A</v>
      </c>
      <c r="R279" s="55" t="e">
        <f t="shared" si="20"/>
        <v>#N/A</v>
      </c>
      <c r="S279" s="54" t="e">
        <f t="shared" si="21"/>
        <v>#N/A</v>
      </c>
      <c r="T279" s="54" t="e">
        <f t="shared" si="22"/>
        <v>#N/A</v>
      </c>
    </row>
    <row r="280" spans="1:20" x14ac:dyDescent="0.25">
      <c r="A280" s="49">
        <v>255</v>
      </c>
      <c r="G280" s="63" t="str">
        <f>IF(F280&gt;0,(IF($D$5="二",DATEDIF(F280,工作表3!$B$3,"Y"),
IF($D$5="三",DATEDIF(F280,工作表3!$B$4,"Y"),
IF($D$5="四",DATEDIF(F280,工作表3!$B$5,"Y"),
IF($D$5="一",DATEDIF(F280,工作表3!$B$2,"Y"),
))))),"""")</f>
        <v>"</v>
      </c>
      <c r="H280" s="64" t="str">
        <f t="shared" si="18"/>
        <v>30或以上</v>
      </c>
      <c r="Q280" s="54" t="e">
        <f t="shared" si="19"/>
        <v>#N/A</v>
      </c>
      <c r="R280" s="55" t="e">
        <f t="shared" si="20"/>
        <v>#N/A</v>
      </c>
      <c r="S280" s="54" t="e">
        <f t="shared" si="21"/>
        <v>#N/A</v>
      </c>
      <c r="T280" s="54" t="e">
        <f t="shared" si="22"/>
        <v>#N/A</v>
      </c>
    </row>
    <row r="281" spans="1:20" x14ac:dyDescent="0.25">
      <c r="A281" s="49">
        <v>256</v>
      </c>
      <c r="G281" s="63" t="str">
        <f>IF(F281&gt;0,(IF($D$5="二",DATEDIF(F281,工作表3!$B$3,"Y"),
IF($D$5="三",DATEDIF(F281,工作表3!$B$4,"Y"),
IF($D$5="四",DATEDIF(F281,工作表3!$B$5,"Y"),
IF($D$5="一",DATEDIF(F281,工作表3!$B$2,"Y"),
))))),"""")</f>
        <v>"</v>
      </c>
      <c r="H281" s="64" t="str">
        <f t="shared" si="18"/>
        <v>30或以上</v>
      </c>
      <c r="Q281" s="54" t="e">
        <f t="shared" si="19"/>
        <v>#N/A</v>
      </c>
      <c r="R281" s="55" t="e">
        <f t="shared" si="20"/>
        <v>#N/A</v>
      </c>
      <c r="S281" s="54" t="e">
        <f t="shared" si="21"/>
        <v>#N/A</v>
      </c>
      <c r="T281" s="54" t="e">
        <f t="shared" si="22"/>
        <v>#N/A</v>
      </c>
    </row>
    <row r="282" spans="1:20" x14ac:dyDescent="0.25">
      <c r="A282" s="49">
        <v>257</v>
      </c>
      <c r="G282" s="63" t="str">
        <f>IF(F282&gt;0,(IF($D$5="二",DATEDIF(F282,工作表3!$B$3,"Y"),
IF($D$5="三",DATEDIF(F282,工作表3!$B$4,"Y"),
IF($D$5="四",DATEDIF(F282,工作表3!$B$5,"Y"),
IF($D$5="一",DATEDIF(F282,工作表3!$B$2,"Y"),
))))),"""")</f>
        <v>"</v>
      </c>
      <c r="H282" s="64" t="str">
        <f t="shared" ref="H282:H325" si="23">IF(AND(G282&gt;=8,G282&lt;=11),"8-11",
  IF(AND(G282&gt;=12,G282&lt;=15),"12-15",
    IF(AND(G282&gt;=16,G282&lt;=21),"16-21",
      IF(AND(G282&gt;=22,G282&lt;=29),"22-29",
        IF(G282&gt;=30,"30或以上","")))))</f>
        <v>30或以上</v>
      </c>
      <c r="Q282" s="54" t="e">
        <f t="shared" si="19"/>
        <v>#N/A</v>
      </c>
      <c r="R282" s="55" t="e">
        <f t="shared" si="20"/>
        <v>#N/A</v>
      </c>
      <c r="S282" s="54" t="e">
        <f t="shared" si="21"/>
        <v>#N/A</v>
      </c>
      <c r="T282" s="54" t="e">
        <f t="shared" si="22"/>
        <v>#N/A</v>
      </c>
    </row>
    <row r="283" spans="1:20" x14ac:dyDescent="0.25">
      <c r="A283" s="49">
        <v>258</v>
      </c>
      <c r="G283" s="63" t="str">
        <f>IF(F283&gt;0,(IF($D$5="二",DATEDIF(F283,工作表3!$B$3,"Y"),
IF($D$5="三",DATEDIF(F283,工作表3!$B$4,"Y"),
IF($D$5="四",DATEDIF(F283,工作表3!$B$5,"Y"),
IF($D$5="一",DATEDIF(F283,工作表3!$B$2,"Y"),
))))),"""")</f>
        <v>"</v>
      </c>
      <c r="H283" s="64" t="str">
        <f t="shared" si="23"/>
        <v>30或以上</v>
      </c>
      <c r="Q283" s="54" t="e">
        <f t="shared" ref="Q283:Q325" si="24">IF($D$5="一","第一區程度","二至四程度")</f>
        <v>#N/A</v>
      </c>
      <c r="R283" s="55" t="e">
        <f t="shared" ref="R283:R325" si="25">IF(AND($D$5="一",I283="嚴"),"第一區田項嚴",IF(AND($D$5="一",OR(I283="輕",I283="中")),"第一區田項輕中",IF(OR($D$5="二",$D$5="三",$D$5="四"),"二至四田項","")))</f>
        <v>#N/A</v>
      </c>
      <c r="S283" s="54" t="e">
        <f t="shared" ref="S283:S325" si="26">IF($D$5="一", IF(I283="嚴", "第一區徑項嚴", IF(H283="8-11", "第一區徑項輕中811", "第一區徑項輕中")), IF(H283="8-11", "二至四徑項811", "二至四徑項"))</f>
        <v>#N/A</v>
      </c>
      <c r="T283" s="54" t="e">
        <f t="shared" ref="T283:T325" si="27">IF(AND($D$5="一",B283="融合伙伴"),"一區UP接力",IF(AND($D$5="一",B283="運動員",OR(L283="10米",L283="25米",L283="50米",L283="50米(嚴)")),"一區25米接力",IF(AND($D$5="一",B283="運動員",OR(L283="100米",L283="200米",L283="400米",L283="800米",L283="1500米")),"其他100米接力",IF(AND(OR($D$5="二",$D$5="三",$D$5="四"),B283="融合伙伴"),"二至四UP接力",IF(AND(OR($D$5="二",$D$5="三",$D$5="四"),B283="運動員",OR(L283="100米",L283="200米",L283="400米",L283="800米",L283="1500米")),"其他100米接力"," no relay ")))))</f>
        <v>#N/A</v>
      </c>
    </row>
    <row r="284" spans="1:20" x14ac:dyDescent="0.25">
      <c r="A284" s="49">
        <v>259</v>
      </c>
      <c r="G284" s="63" t="str">
        <f>IF(F284&gt;0,(IF($D$5="二",DATEDIF(F284,工作表3!$B$3,"Y"),
IF($D$5="三",DATEDIF(F284,工作表3!$B$4,"Y"),
IF($D$5="四",DATEDIF(F284,工作表3!$B$5,"Y"),
IF($D$5="一",DATEDIF(F284,工作表3!$B$2,"Y"),
))))),"""")</f>
        <v>"</v>
      </c>
      <c r="H284" s="64" t="str">
        <f t="shared" si="23"/>
        <v>30或以上</v>
      </c>
      <c r="Q284" s="54" t="e">
        <f t="shared" si="24"/>
        <v>#N/A</v>
      </c>
      <c r="R284" s="55" t="e">
        <f t="shared" si="25"/>
        <v>#N/A</v>
      </c>
      <c r="S284" s="54" t="e">
        <f t="shared" si="26"/>
        <v>#N/A</v>
      </c>
      <c r="T284" s="54" t="e">
        <f t="shared" si="27"/>
        <v>#N/A</v>
      </c>
    </row>
    <row r="285" spans="1:20" x14ac:dyDescent="0.25">
      <c r="A285" s="49">
        <v>260</v>
      </c>
      <c r="G285" s="63" t="str">
        <f>IF(F285&gt;0,(IF($D$5="二",DATEDIF(F285,工作表3!$B$3,"Y"),
IF($D$5="三",DATEDIF(F285,工作表3!$B$4,"Y"),
IF($D$5="四",DATEDIF(F285,工作表3!$B$5,"Y"),
IF($D$5="一",DATEDIF(F285,工作表3!$B$2,"Y"),
))))),"""")</f>
        <v>"</v>
      </c>
      <c r="H285" s="64" t="str">
        <f t="shared" si="23"/>
        <v>30或以上</v>
      </c>
      <c r="Q285" s="54" t="e">
        <f t="shared" si="24"/>
        <v>#N/A</v>
      </c>
      <c r="R285" s="55" t="e">
        <f t="shared" si="25"/>
        <v>#N/A</v>
      </c>
      <c r="S285" s="54" t="e">
        <f t="shared" si="26"/>
        <v>#N/A</v>
      </c>
      <c r="T285" s="54" t="e">
        <f t="shared" si="27"/>
        <v>#N/A</v>
      </c>
    </row>
    <row r="286" spans="1:20" x14ac:dyDescent="0.25">
      <c r="A286" s="49">
        <v>261</v>
      </c>
      <c r="G286" s="63" t="str">
        <f>IF(F286&gt;0,(IF($D$5="二",DATEDIF(F286,工作表3!$B$3,"Y"),
IF($D$5="三",DATEDIF(F286,工作表3!$B$4,"Y"),
IF($D$5="四",DATEDIF(F286,工作表3!$B$5,"Y"),
IF($D$5="一",DATEDIF(F286,工作表3!$B$2,"Y"),
))))),"""")</f>
        <v>"</v>
      </c>
      <c r="H286" s="64" t="str">
        <f t="shared" si="23"/>
        <v>30或以上</v>
      </c>
      <c r="Q286" s="54" t="e">
        <f t="shared" si="24"/>
        <v>#N/A</v>
      </c>
      <c r="R286" s="55" t="e">
        <f t="shared" si="25"/>
        <v>#N/A</v>
      </c>
      <c r="S286" s="54" t="e">
        <f t="shared" si="26"/>
        <v>#N/A</v>
      </c>
      <c r="T286" s="54" t="e">
        <f t="shared" si="27"/>
        <v>#N/A</v>
      </c>
    </row>
    <row r="287" spans="1:20" x14ac:dyDescent="0.25">
      <c r="A287" s="49">
        <v>262</v>
      </c>
      <c r="G287" s="63" t="str">
        <f>IF(F287&gt;0,(IF($D$5="二",DATEDIF(F287,工作表3!$B$3,"Y"),
IF($D$5="三",DATEDIF(F287,工作表3!$B$4,"Y"),
IF($D$5="四",DATEDIF(F287,工作表3!$B$5,"Y"),
IF($D$5="一",DATEDIF(F287,工作表3!$B$2,"Y"),
))))),"""")</f>
        <v>"</v>
      </c>
      <c r="H287" s="64" t="str">
        <f t="shared" si="23"/>
        <v>30或以上</v>
      </c>
      <c r="Q287" s="54" t="e">
        <f t="shared" si="24"/>
        <v>#N/A</v>
      </c>
      <c r="R287" s="55" t="e">
        <f t="shared" si="25"/>
        <v>#N/A</v>
      </c>
      <c r="S287" s="54" t="e">
        <f t="shared" si="26"/>
        <v>#N/A</v>
      </c>
      <c r="T287" s="54" t="e">
        <f t="shared" si="27"/>
        <v>#N/A</v>
      </c>
    </row>
    <row r="288" spans="1:20" x14ac:dyDescent="0.25">
      <c r="A288" s="49">
        <v>263</v>
      </c>
      <c r="G288" s="63" t="str">
        <f>IF(F288&gt;0,(IF($D$5="二",DATEDIF(F288,工作表3!$B$3,"Y"),
IF($D$5="三",DATEDIF(F288,工作表3!$B$4,"Y"),
IF($D$5="四",DATEDIF(F288,工作表3!$B$5,"Y"),
IF($D$5="一",DATEDIF(F288,工作表3!$B$2,"Y"),
))))),"""")</f>
        <v>"</v>
      </c>
      <c r="H288" s="64" t="str">
        <f t="shared" si="23"/>
        <v>30或以上</v>
      </c>
      <c r="Q288" s="54" t="e">
        <f t="shared" si="24"/>
        <v>#N/A</v>
      </c>
      <c r="R288" s="55" t="e">
        <f t="shared" si="25"/>
        <v>#N/A</v>
      </c>
      <c r="S288" s="54" t="e">
        <f t="shared" si="26"/>
        <v>#N/A</v>
      </c>
      <c r="T288" s="54" t="e">
        <f t="shared" si="27"/>
        <v>#N/A</v>
      </c>
    </row>
    <row r="289" spans="1:20" x14ac:dyDescent="0.25">
      <c r="A289" s="49">
        <v>264</v>
      </c>
      <c r="G289" s="63" t="str">
        <f>IF(F289&gt;0,(IF($D$5="二",DATEDIF(F289,工作表3!$B$3,"Y"),
IF($D$5="三",DATEDIF(F289,工作表3!$B$4,"Y"),
IF($D$5="四",DATEDIF(F289,工作表3!$B$5,"Y"),
IF($D$5="一",DATEDIF(F289,工作表3!$B$2,"Y"),
))))),"""")</f>
        <v>"</v>
      </c>
      <c r="H289" s="64" t="str">
        <f t="shared" si="23"/>
        <v>30或以上</v>
      </c>
      <c r="Q289" s="54" t="e">
        <f t="shared" si="24"/>
        <v>#N/A</v>
      </c>
      <c r="R289" s="55" t="e">
        <f t="shared" si="25"/>
        <v>#N/A</v>
      </c>
      <c r="S289" s="54" t="e">
        <f t="shared" si="26"/>
        <v>#N/A</v>
      </c>
      <c r="T289" s="54" t="e">
        <f t="shared" si="27"/>
        <v>#N/A</v>
      </c>
    </row>
    <row r="290" spans="1:20" x14ac:dyDescent="0.25">
      <c r="A290" s="49">
        <v>265</v>
      </c>
      <c r="G290" s="63" t="str">
        <f>IF(F290&gt;0,(IF($D$5="二",DATEDIF(F290,工作表3!$B$3,"Y"),
IF($D$5="三",DATEDIF(F290,工作表3!$B$4,"Y"),
IF($D$5="四",DATEDIF(F290,工作表3!$B$5,"Y"),
IF($D$5="一",DATEDIF(F290,工作表3!$B$2,"Y"),
))))),"""")</f>
        <v>"</v>
      </c>
      <c r="H290" s="64" t="str">
        <f t="shared" si="23"/>
        <v>30或以上</v>
      </c>
      <c r="Q290" s="54" t="e">
        <f t="shared" si="24"/>
        <v>#N/A</v>
      </c>
      <c r="R290" s="55" t="e">
        <f t="shared" si="25"/>
        <v>#N/A</v>
      </c>
      <c r="S290" s="54" t="e">
        <f t="shared" si="26"/>
        <v>#N/A</v>
      </c>
      <c r="T290" s="54" t="e">
        <f t="shared" si="27"/>
        <v>#N/A</v>
      </c>
    </row>
    <row r="291" spans="1:20" x14ac:dyDescent="0.25">
      <c r="A291" s="49">
        <v>266</v>
      </c>
      <c r="G291" s="63" t="str">
        <f>IF(F291&gt;0,(IF($D$5="二",DATEDIF(F291,工作表3!$B$3,"Y"),
IF($D$5="三",DATEDIF(F291,工作表3!$B$4,"Y"),
IF($D$5="四",DATEDIF(F291,工作表3!$B$5,"Y"),
IF($D$5="一",DATEDIF(F291,工作表3!$B$2,"Y"),
))))),"""")</f>
        <v>"</v>
      </c>
      <c r="H291" s="64" t="str">
        <f t="shared" si="23"/>
        <v>30或以上</v>
      </c>
      <c r="Q291" s="54" t="e">
        <f t="shared" si="24"/>
        <v>#N/A</v>
      </c>
      <c r="R291" s="55" t="e">
        <f t="shared" si="25"/>
        <v>#N/A</v>
      </c>
      <c r="S291" s="54" t="e">
        <f t="shared" si="26"/>
        <v>#N/A</v>
      </c>
      <c r="T291" s="54" t="e">
        <f t="shared" si="27"/>
        <v>#N/A</v>
      </c>
    </row>
    <row r="292" spans="1:20" x14ac:dyDescent="0.25">
      <c r="A292" s="49">
        <v>267</v>
      </c>
      <c r="G292" s="63" t="str">
        <f>IF(F292&gt;0,(IF($D$5="二",DATEDIF(F292,工作表3!$B$3,"Y"),
IF($D$5="三",DATEDIF(F292,工作表3!$B$4,"Y"),
IF($D$5="四",DATEDIF(F292,工作表3!$B$5,"Y"),
IF($D$5="一",DATEDIF(F292,工作表3!$B$2,"Y"),
))))),"""")</f>
        <v>"</v>
      </c>
      <c r="H292" s="64" t="str">
        <f t="shared" si="23"/>
        <v>30或以上</v>
      </c>
      <c r="Q292" s="54" t="e">
        <f t="shared" si="24"/>
        <v>#N/A</v>
      </c>
      <c r="R292" s="55" t="e">
        <f t="shared" si="25"/>
        <v>#N/A</v>
      </c>
      <c r="S292" s="54" t="e">
        <f t="shared" si="26"/>
        <v>#N/A</v>
      </c>
      <c r="T292" s="54" t="e">
        <f t="shared" si="27"/>
        <v>#N/A</v>
      </c>
    </row>
    <row r="293" spans="1:20" x14ac:dyDescent="0.25">
      <c r="A293" s="49">
        <v>268</v>
      </c>
      <c r="G293" s="63" t="str">
        <f>IF(F293&gt;0,(IF($D$5="二",DATEDIF(F293,工作表3!$B$3,"Y"),
IF($D$5="三",DATEDIF(F293,工作表3!$B$4,"Y"),
IF($D$5="四",DATEDIF(F293,工作表3!$B$5,"Y"),
IF($D$5="一",DATEDIF(F293,工作表3!$B$2,"Y"),
))))),"""")</f>
        <v>"</v>
      </c>
      <c r="H293" s="64" t="str">
        <f t="shared" si="23"/>
        <v>30或以上</v>
      </c>
      <c r="Q293" s="54" t="e">
        <f t="shared" si="24"/>
        <v>#N/A</v>
      </c>
      <c r="R293" s="55" t="e">
        <f t="shared" si="25"/>
        <v>#N/A</v>
      </c>
      <c r="S293" s="54" t="e">
        <f t="shared" si="26"/>
        <v>#N/A</v>
      </c>
      <c r="T293" s="54" t="e">
        <f t="shared" si="27"/>
        <v>#N/A</v>
      </c>
    </row>
    <row r="294" spans="1:20" x14ac:dyDescent="0.25">
      <c r="A294" s="49">
        <v>269</v>
      </c>
      <c r="G294" s="63" t="str">
        <f>IF(F294&gt;0,(IF($D$5="二",DATEDIF(F294,工作表3!$B$3,"Y"),
IF($D$5="三",DATEDIF(F294,工作表3!$B$4,"Y"),
IF($D$5="四",DATEDIF(F294,工作表3!$B$5,"Y"),
IF($D$5="一",DATEDIF(F294,工作表3!$B$2,"Y"),
))))),"""")</f>
        <v>"</v>
      </c>
      <c r="H294" s="64" t="str">
        <f t="shared" si="23"/>
        <v>30或以上</v>
      </c>
      <c r="Q294" s="54" t="e">
        <f t="shared" si="24"/>
        <v>#N/A</v>
      </c>
      <c r="R294" s="55" t="e">
        <f t="shared" si="25"/>
        <v>#N/A</v>
      </c>
      <c r="S294" s="54" t="e">
        <f t="shared" si="26"/>
        <v>#N/A</v>
      </c>
      <c r="T294" s="54" t="e">
        <f t="shared" si="27"/>
        <v>#N/A</v>
      </c>
    </row>
    <row r="295" spans="1:20" x14ac:dyDescent="0.25">
      <c r="A295" s="49">
        <v>270</v>
      </c>
      <c r="G295" s="63" t="str">
        <f>IF(F295&gt;0,(IF($D$5="二",DATEDIF(F295,工作表3!$B$3,"Y"),
IF($D$5="三",DATEDIF(F295,工作表3!$B$4,"Y"),
IF($D$5="四",DATEDIF(F295,工作表3!$B$5,"Y"),
IF($D$5="一",DATEDIF(F295,工作表3!$B$2,"Y"),
))))),"""")</f>
        <v>"</v>
      </c>
      <c r="H295" s="64" t="str">
        <f t="shared" si="23"/>
        <v>30或以上</v>
      </c>
      <c r="Q295" s="54" t="e">
        <f t="shared" si="24"/>
        <v>#N/A</v>
      </c>
      <c r="R295" s="55" t="e">
        <f t="shared" si="25"/>
        <v>#N/A</v>
      </c>
      <c r="S295" s="54" t="e">
        <f t="shared" si="26"/>
        <v>#N/A</v>
      </c>
      <c r="T295" s="54" t="e">
        <f t="shared" si="27"/>
        <v>#N/A</v>
      </c>
    </row>
    <row r="296" spans="1:20" x14ac:dyDescent="0.25">
      <c r="A296" s="49">
        <v>271</v>
      </c>
      <c r="G296" s="63" t="str">
        <f>IF(F296&gt;0,(IF($D$5="二",DATEDIF(F296,工作表3!$B$3,"Y"),
IF($D$5="三",DATEDIF(F296,工作表3!$B$4,"Y"),
IF($D$5="四",DATEDIF(F296,工作表3!$B$5,"Y"),
IF($D$5="一",DATEDIF(F296,工作表3!$B$2,"Y"),
))))),"""")</f>
        <v>"</v>
      </c>
      <c r="H296" s="64" t="str">
        <f t="shared" si="23"/>
        <v>30或以上</v>
      </c>
      <c r="Q296" s="54" t="e">
        <f t="shared" si="24"/>
        <v>#N/A</v>
      </c>
      <c r="R296" s="55" t="e">
        <f t="shared" si="25"/>
        <v>#N/A</v>
      </c>
      <c r="S296" s="54" t="e">
        <f t="shared" si="26"/>
        <v>#N/A</v>
      </c>
      <c r="T296" s="54" t="e">
        <f t="shared" si="27"/>
        <v>#N/A</v>
      </c>
    </row>
    <row r="297" spans="1:20" x14ac:dyDescent="0.25">
      <c r="A297" s="49">
        <v>272</v>
      </c>
      <c r="G297" s="63" t="str">
        <f>IF(F297&gt;0,(IF($D$5="二",DATEDIF(F297,工作表3!$B$3,"Y"),
IF($D$5="三",DATEDIF(F297,工作表3!$B$4,"Y"),
IF($D$5="四",DATEDIF(F297,工作表3!$B$5,"Y"),
IF($D$5="一",DATEDIF(F297,工作表3!$B$2,"Y"),
))))),"""")</f>
        <v>"</v>
      </c>
      <c r="H297" s="64" t="str">
        <f t="shared" si="23"/>
        <v>30或以上</v>
      </c>
      <c r="Q297" s="54" t="e">
        <f t="shared" si="24"/>
        <v>#N/A</v>
      </c>
      <c r="R297" s="55" t="e">
        <f t="shared" si="25"/>
        <v>#N/A</v>
      </c>
      <c r="S297" s="54" t="e">
        <f t="shared" si="26"/>
        <v>#N/A</v>
      </c>
      <c r="T297" s="54" t="e">
        <f t="shared" si="27"/>
        <v>#N/A</v>
      </c>
    </row>
    <row r="298" spans="1:20" x14ac:dyDescent="0.25">
      <c r="A298" s="49">
        <v>273</v>
      </c>
      <c r="G298" s="63" t="str">
        <f>IF(F298&gt;0,(IF($D$5="二",DATEDIF(F298,工作表3!$B$3,"Y"),
IF($D$5="三",DATEDIF(F298,工作表3!$B$4,"Y"),
IF($D$5="四",DATEDIF(F298,工作表3!$B$5,"Y"),
IF($D$5="一",DATEDIF(F298,工作表3!$B$2,"Y"),
))))),"""")</f>
        <v>"</v>
      </c>
      <c r="H298" s="64" t="str">
        <f t="shared" si="23"/>
        <v>30或以上</v>
      </c>
      <c r="Q298" s="54" t="e">
        <f t="shared" si="24"/>
        <v>#N/A</v>
      </c>
      <c r="R298" s="55" t="e">
        <f t="shared" si="25"/>
        <v>#N/A</v>
      </c>
      <c r="S298" s="54" t="e">
        <f t="shared" si="26"/>
        <v>#N/A</v>
      </c>
      <c r="T298" s="54" t="e">
        <f t="shared" si="27"/>
        <v>#N/A</v>
      </c>
    </row>
    <row r="299" spans="1:20" x14ac:dyDescent="0.25">
      <c r="A299" s="49">
        <v>274</v>
      </c>
      <c r="G299" s="63" t="str">
        <f>IF(F299&gt;0,(IF($D$5="二",DATEDIF(F299,工作表3!$B$3,"Y"),
IF($D$5="三",DATEDIF(F299,工作表3!$B$4,"Y"),
IF($D$5="四",DATEDIF(F299,工作表3!$B$5,"Y"),
IF($D$5="一",DATEDIF(F299,工作表3!$B$2,"Y"),
))))),"""")</f>
        <v>"</v>
      </c>
      <c r="H299" s="64" t="str">
        <f t="shared" si="23"/>
        <v>30或以上</v>
      </c>
      <c r="Q299" s="54" t="e">
        <f t="shared" si="24"/>
        <v>#N/A</v>
      </c>
      <c r="R299" s="55" t="e">
        <f t="shared" si="25"/>
        <v>#N/A</v>
      </c>
      <c r="S299" s="54" t="e">
        <f t="shared" si="26"/>
        <v>#N/A</v>
      </c>
      <c r="T299" s="54" t="e">
        <f t="shared" si="27"/>
        <v>#N/A</v>
      </c>
    </row>
    <row r="300" spans="1:20" x14ac:dyDescent="0.25">
      <c r="A300" s="49">
        <v>275</v>
      </c>
      <c r="G300" s="63" t="str">
        <f>IF(F300&gt;0,(IF($D$5="二",DATEDIF(F300,工作表3!$B$3,"Y"),
IF($D$5="三",DATEDIF(F300,工作表3!$B$4,"Y"),
IF($D$5="四",DATEDIF(F300,工作表3!$B$5,"Y"),
IF($D$5="一",DATEDIF(F300,工作表3!$B$2,"Y"),
))))),"""")</f>
        <v>"</v>
      </c>
      <c r="H300" s="64" t="str">
        <f t="shared" si="23"/>
        <v>30或以上</v>
      </c>
      <c r="Q300" s="54" t="e">
        <f t="shared" si="24"/>
        <v>#N/A</v>
      </c>
      <c r="R300" s="55" t="e">
        <f t="shared" si="25"/>
        <v>#N/A</v>
      </c>
      <c r="S300" s="54" t="e">
        <f t="shared" si="26"/>
        <v>#N/A</v>
      </c>
      <c r="T300" s="54" t="e">
        <f t="shared" si="27"/>
        <v>#N/A</v>
      </c>
    </row>
    <row r="301" spans="1:20" x14ac:dyDescent="0.25">
      <c r="A301" s="49">
        <v>276</v>
      </c>
      <c r="G301" s="63" t="str">
        <f>IF(F301&gt;0,(IF($D$5="二",DATEDIF(F301,工作表3!$B$3,"Y"),
IF($D$5="三",DATEDIF(F301,工作表3!$B$4,"Y"),
IF($D$5="四",DATEDIF(F301,工作表3!$B$5,"Y"),
IF($D$5="一",DATEDIF(F301,工作表3!$B$2,"Y"),
))))),"""")</f>
        <v>"</v>
      </c>
      <c r="H301" s="64" t="str">
        <f t="shared" si="23"/>
        <v>30或以上</v>
      </c>
      <c r="Q301" s="54" t="e">
        <f t="shared" si="24"/>
        <v>#N/A</v>
      </c>
      <c r="R301" s="55" t="e">
        <f t="shared" si="25"/>
        <v>#N/A</v>
      </c>
      <c r="S301" s="54" t="e">
        <f t="shared" si="26"/>
        <v>#N/A</v>
      </c>
      <c r="T301" s="54" t="e">
        <f t="shared" si="27"/>
        <v>#N/A</v>
      </c>
    </row>
    <row r="302" spans="1:20" x14ac:dyDescent="0.25">
      <c r="A302" s="49">
        <v>277</v>
      </c>
      <c r="G302" s="63" t="str">
        <f>IF(F302&gt;0,(IF($D$5="二",DATEDIF(F302,工作表3!$B$3,"Y"),
IF($D$5="三",DATEDIF(F302,工作表3!$B$4,"Y"),
IF($D$5="四",DATEDIF(F302,工作表3!$B$5,"Y"),
IF($D$5="一",DATEDIF(F302,工作表3!$B$2,"Y"),
))))),"""")</f>
        <v>"</v>
      </c>
      <c r="H302" s="64" t="str">
        <f t="shared" si="23"/>
        <v>30或以上</v>
      </c>
      <c r="Q302" s="54" t="e">
        <f t="shared" si="24"/>
        <v>#N/A</v>
      </c>
      <c r="R302" s="55" t="e">
        <f t="shared" si="25"/>
        <v>#N/A</v>
      </c>
      <c r="S302" s="54" t="e">
        <f t="shared" si="26"/>
        <v>#N/A</v>
      </c>
      <c r="T302" s="54" t="e">
        <f t="shared" si="27"/>
        <v>#N/A</v>
      </c>
    </row>
    <row r="303" spans="1:20" x14ac:dyDescent="0.25">
      <c r="A303" s="49">
        <v>278</v>
      </c>
      <c r="G303" s="63" t="str">
        <f>IF(F303&gt;0,(IF($D$5="二",DATEDIF(F303,工作表3!$B$3,"Y"),
IF($D$5="三",DATEDIF(F303,工作表3!$B$4,"Y"),
IF($D$5="四",DATEDIF(F303,工作表3!$B$5,"Y"),
IF($D$5="一",DATEDIF(F303,工作表3!$B$2,"Y"),
))))),"""")</f>
        <v>"</v>
      </c>
      <c r="H303" s="64" t="str">
        <f t="shared" si="23"/>
        <v>30或以上</v>
      </c>
      <c r="Q303" s="54" t="e">
        <f t="shared" si="24"/>
        <v>#N/A</v>
      </c>
      <c r="R303" s="55" t="e">
        <f t="shared" si="25"/>
        <v>#N/A</v>
      </c>
      <c r="S303" s="54" t="e">
        <f t="shared" si="26"/>
        <v>#N/A</v>
      </c>
      <c r="T303" s="54" t="e">
        <f t="shared" si="27"/>
        <v>#N/A</v>
      </c>
    </row>
    <row r="304" spans="1:20" x14ac:dyDescent="0.25">
      <c r="A304" s="49">
        <v>279</v>
      </c>
      <c r="G304" s="63" t="str">
        <f>IF(F304&gt;0,(IF($D$5="二",DATEDIF(F304,工作表3!$B$3,"Y"),
IF($D$5="三",DATEDIF(F304,工作表3!$B$4,"Y"),
IF($D$5="四",DATEDIF(F304,工作表3!$B$5,"Y"),
IF($D$5="一",DATEDIF(F304,工作表3!$B$2,"Y"),
))))),"""")</f>
        <v>"</v>
      </c>
      <c r="H304" s="64" t="str">
        <f t="shared" si="23"/>
        <v>30或以上</v>
      </c>
      <c r="Q304" s="54" t="e">
        <f t="shared" si="24"/>
        <v>#N/A</v>
      </c>
      <c r="R304" s="55" t="e">
        <f t="shared" si="25"/>
        <v>#N/A</v>
      </c>
      <c r="S304" s="54" t="e">
        <f t="shared" si="26"/>
        <v>#N/A</v>
      </c>
      <c r="T304" s="54" t="e">
        <f t="shared" si="27"/>
        <v>#N/A</v>
      </c>
    </row>
    <row r="305" spans="1:20" x14ac:dyDescent="0.25">
      <c r="A305" s="49">
        <v>280</v>
      </c>
      <c r="G305" s="63" t="str">
        <f>IF(F305&gt;0,(IF($D$5="二",DATEDIF(F305,工作表3!$B$3,"Y"),
IF($D$5="三",DATEDIF(F305,工作表3!$B$4,"Y"),
IF($D$5="四",DATEDIF(F305,工作表3!$B$5,"Y"),
IF($D$5="一",DATEDIF(F305,工作表3!$B$2,"Y"),
))))),"""")</f>
        <v>"</v>
      </c>
      <c r="H305" s="64" t="str">
        <f t="shared" si="23"/>
        <v>30或以上</v>
      </c>
      <c r="Q305" s="54" t="e">
        <f t="shared" si="24"/>
        <v>#N/A</v>
      </c>
      <c r="R305" s="55" t="e">
        <f t="shared" si="25"/>
        <v>#N/A</v>
      </c>
      <c r="S305" s="54" t="e">
        <f t="shared" si="26"/>
        <v>#N/A</v>
      </c>
      <c r="T305" s="54" t="e">
        <f t="shared" si="27"/>
        <v>#N/A</v>
      </c>
    </row>
    <row r="306" spans="1:20" x14ac:dyDescent="0.25">
      <c r="A306" s="49">
        <v>281</v>
      </c>
      <c r="G306" s="63" t="str">
        <f>IF(F306&gt;0,(IF($D$5="二",DATEDIF(F306,工作表3!$B$3,"Y"),
IF($D$5="三",DATEDIF(F306,工作表3!$B$4,"Y"),
IF($D$5="四",DATEDIF(F306,工作表3!$B$5,"Y"),
IF($D$5="一",DATEDIF(F306,工作表3!$B$2,"Y"),
))))),"""")</f>
        <v>"</v>
      </c>
      <c r="H306" s="64" t="str">
        <f t="shared" si="23"/>
        <v>30或以上</v>
      </c>
      <c r="Q306" s="54" t="e">
        <f t="shared" si="24"/>
        <v>#N/A</v>
      </c>
      <c r="R306" s="55" t="e">
        <f t="shared" si="25"/>
        <v>#N/A</v>
      </c>
      <c r="S306" s="54" t="e">
        <f t="shared" si="26"/>
        <v>#N/A</v>
      </c>
      <c r="T306" s="54" t="e">
        <f t="shared" si="27"/>
        <v>#N/A</v>
      </c>
    </row>
    <row r="307" spans="1:20" x14ac:dyDescent="0.25">
      <c r="A307" s="49">
        <v>282</v>
      </c>
      <c r="G307" s="63" t="str">
        <f>IF(F307&gt;0,(IF($D$5="二",DATEDIF(F307,工作表3!$B$3,"Y"),
IF($D$5="三",DATEDIF(F307,工作表3!$B$4,"Y"),
IF($D$5="四",DATEDIF(F307,工作表3!$B$5,"Y"),
IF($D$5="一",DATEDIF(F307,工作表3!$B$2,"Y"),
))))),"""")</f>
        <v>"</v>
      </c>
      <c r="H307" s="64" t="str">
        <f t="shared" si="23"/>
        <v>30或以上</v>
      </c>
      <c r="Q307" s="54" t="e">
        <f t="shared" si="24"/>
        <v>#N/A</v>
      </c>
      <c r="R307" s="55" t="e">
        <f t="shared" si="25"/>
        <v>#N/A</v>
      </c>
      <c r="S307" s="54" t="e">
        <f t="shared" si="26"/>
        <v>#N/A</v>
      </c>
      <c r="T307" s="54" t="e">
        <f t="shared" si="27"/>
        <v>#N/A</v>
      </c>
    </row>
    <row r="308" spans="1:20" x14ac:dyDescent="0.25">
      <c r="A308" s="49">
        <v>283</v>
      </c>
      <c r="G308" s="63" t="str">
        <f>IF(F308&gt;0,(IF($D$5="二",DATEDIF(F308,工作表3!$B$3,"Y"),
IF($D$5="三",DATEDIF(F308,工作表3!$B$4,"Y"),
IF($D$5="四",DATEDIF(F308,工作表3!$B$5,"Y"),
IF($D$5="一",DATEDIF(F308,工作表3!$B$2,"Y"),
))))),"""")</f>
        <v>"</v>
      </c>
      <c r="H308" s="64" t="str">
        <f t="shared" si="23"/>
        <v>30或以上</v>
      </c>
      <c r="Q308" s="54" t="e">
        <f t="shared" si="24"/>
        <v>#N/A</v>
      </c>
      <c r="R308" s="55" t="e">
        <f t="shared" si="25"/>
        <v>#N/A</v>
      </c>
      <c r="S308" s="54" t="e">
        <f t="shared" si="26"/>
        <v>#N/A</v>
      </c>
      <c r="T308" s="54" t="e">
        <f t="shared" si="27"/>
        <v>#N/A</v>
      </c>
    </row>
    <row r="309" spans="1:20" x14ac:dyDescent="0.25">
      <c r="A309" s="49">
        <v>284</v>
      </c>
      <c r="G309" s="63" t="str">
        <f>IF(F309&gt;0,(IF($D$5="二",DATEDIF(F309,工作表3!$B$3,"Y"),
IF($D$5="三",DATEDIF(F309,工作表3!$B$4,"Y"),
IF($D$5="四",DATEDIF(F309,工作表3!$B$5,"Y"),
IF($D$5="一",DATEDIF(F309,工作表3!$B$2,"Y"),
))))),"""")</f>
        <v>"</v>
      </c>
      <c r="H309" s="64" t="str">
        <f t="shared" si="23"/>
        <v>30或以上</v>
      </c>
      <c r="Q309" s="54" t="e">
        <f t="shared" si="24"/>
        <v>#N/A</v>
      </c>
      <c r="R309" s="55" t="e">
        <f t="shared" si="25"/>
        <v>#N/A</v>
      </c>
      <c r="S309" s="54" t="e">
        <f t="shared" si="26"/>
        <v>#N/A</v>
      </c>
      <c r="T309" s="54" t="e">
        <f t="shared" si="27"/>
        <v>#N/A</v>
      </c>
    </row>
    <row r="310" spans="1:20" x14ac:dyDescent="0.25">
      <c r="A310" s="49">
        <v>285</v>
      </c>
      <c r="G310" s="63" t="str">
        <f>IF(F310&gt;0,(IF($D$5="二",DATEDIF(F310,工作表3!$B$3,"Y"),
IF($D$5="三",DATEDIF(F310,工作表3!$B$4,"Y"),
IF($D$5="四",DATEDIF(F310,工作表3!$B$5,"Y"),
IF($D$5="一",DATEDIF(F310,工作表3!$B$2,"Y"),
))))),"""")</f>
        <v>"</v>
      </c>
      <c r="H310" s="64" t="str">
        <f t="shared" si="23"/>
        <v>30或以上</v>
      </c>
      <c r="Q310" s="54" t="e">
        <f t="shared" si="24"/>
        <v>#N/A</v>
      </c>
      <c r="R310" s="55" t="e">
        <f t="shared" si="25"/>
        <v>#N/A</v>
      </c>
      <c r="S310" s="54" t="e">
        <f t="shared" si="26"/>
        <v>#N/A</v>
      </c>
      <c r="T310" s="54" t="e">
        <f t="shared" si="27"/>
        <v>#N/A</v>
      </c>
    </row>
    <row r="311" spans="1:20" x14ac:dyDescent="0.25">
      <c r="A311" s="49">
        <v>286</v>
      </c>
      <c r="G311" s="63" t="str">
        <f>IF(F311&gt;0,(IF($D$5="二",DATEDIF(F311,工作表3!$B$3,"Y"),
IF($D$5="三",DATEDIF(F311,工作表3!$B$4,"Y"),
IF($D$5="四",DATEDIF(F311,工作表3!$B$5,"Y"),
IF($D$5="一",DATEDIF(F311,工作表3!$B$2,"Y"),
))))),"""")</f>
        <v>"</v>
      </c>
      <c r="H311" s="64" t="str">
        <f t="shared" si="23"/>
        <v>30或以上</v>
      </c>
      <c r="Q311" s="54" t="e">
        <f t="shared" si="24"/>
        <v>#N/A</v>
      </c>
      <c r="R311" s="55" t="e">
        <f t="shared" si="25"/>
        <v>#N/A</v>
      </c>
      <c r="S311" s="54" t="e">
        <f t="shared" si="26"/>
        <v>#N/A</v>
      </c>
      <c r="T311" s="54" t="e">
        <f t="shared" si="27"/>
        <v>#N/A</v>
      </c>
    </row>
    <row r="312" spans="1:20" x14ac:dyDescent="0.25">
      <c r="A312" s="49">
        <v>287</v>
      </c>
      <c r="G312" s="63" t="str">
        <f>IF(F312&gt;0,(IF($D$5="二",DATEDIF(F312,工作表3!$B$3,"Y"),
IF($D$5="三",DATEDIF(F312,工作表3!$B$4,"Y"),
IF($D$5="四",DATEDIF(F312,工作表3!$B$5,"Y"),
IF($D$5="一",DATEDIF(F312,工作表3!$B$2,"Y"),
))))),"""")</f>
        <v>"</v>
      </c>
      <c r="H312" s="64" t="str">
        <f t="shared" si="23"/>
        <v>30或以上</v>
      </c>
      <c r="Q312" s="54" t="e">
        <f t="shared" si="24"/>
        <v>#N/A</v>
      </c>
      <c r="R312" s="55" t="e">
        <f t="shared" si="25"/>
        <v>#N/A</v>
      </c>
      <c r="S312" s="54" t="e">
        <f t="shared" si="26"/>
        <v>#N/A</v>
      </c>
      <c r="T312" s="54" t="e">
        <f t="shared" si="27"/>
        <v>#N/A</v>
      </c>
    </row>
    <row r="313" spans="1:20" x14ac:dyDescent="0.25">
      <c r="A313" s="49">
        <v>288</v>
      </c>
      <c r="G313" s="63" t="str">
        <f>IF(F313&gt;0,(IF($D$5="二",DATEDIF(F313,工作表3!$B$3,"Y"),
IF($D$5="三",DATEDIF(F313,工作表3!$B$4,"Y"),
IF($D$5="四",DATEDIF(F313,工作表3!$B$5,"Y"),
IF($D$5="一",DATEDIF(F313,工作表3!$B$2,"Y"),
))))),"""")</f>
        <v>"</v>
      </c>
      <c r="H313" s="64" t="str">
        <f t="shared" si="23"/>
        <v>30或以上</v>
      </c>
      <c r="Q313" s="54" t="e">
        <f t="shared" si="24"/>
        <v>#N/A</v>
      </c>
      <c r="R313" s="55" t="e">
        <f t="shared" si="25"/>
        <v>#N/A</v>
      </c>
      <c r="S313" s="54" t="e">
        <f t="shared" si="26"/>
        <v>#N/A</v>
      </c>
      <c r="T313" s="54" t="e">
        <f t="shared" si="27"/>
        <v>#N/A</v>
      </c>
    </row>
    <row r="314" spans="1:20" x14ac:dyDescent="0.25">
      <c r="A314" s="49">
        <v>289</v>
      </c>
      <c r="G314" s="63" t="str">
        <f>IF(F314&gt;0,(IF($D$5="二",DATEDIF(F314,工作表3!$B$3,"Y"),
IF($D$5="三",DATEDIF(F314,工作表3!$B$4,"Y"),
IF($D$5="四",DATEDIF(F314,工作表3!$B$5,"Y"),
IF($D$5="一",DATEDIF(F314,工作表3!$B$2,"Y"),
))))),"""")</f>
        <v>"</v>
      </c>
      <c r="H314" s="64" t="str">
        <f t="shared" si="23"/>
        <v>30或以上</v>
      </c>
      <c r="Q314" s="54" t="e">
        <f t="shared" si="24"/>
        <v>#N/A</v>
      </c>
      <c r="R314" s="55" t="e">
        <f t="shared" si="25"/>
        <v>#N/A</v>
      </c>
      <c r="S314" s="54" t="e">
        <f t="shared" si="26"/>
        <v>#N/A</v>
      </c>
      <c r="T314" s="54" t="e">
        <f t="shared" si="27"/>
        <v>#N/A</v>
      </c>
    </row>
    <row r="315" spans="1:20" x14ac:dyDescent="0.25">
      <c r="A315" s="49">
        <v>290</v>
      </c>
      <c r="G315" s="63" t="str">
        <f>IF(F315&gt;0,(IF($D$5="二",DATEDIF(F315,工作表3!$B$3,"Y"),
IF($D$5="三",DATEDIF(F315,工作表3!$B$4,"Y"),
IF($D$5="四",DATEDIF(F315,工作表3!$B$5,"Y"),
IF($D$5="一",DATEDIF(F315,工作表3!$B$2,"Y"),
))))),"""")</f>
        <v>"</v>
      </c>
      <c r="H315" s="64" t="str">
        <f t="shared" si="23"/>
        <v>30或以上</v>
      </c>
      <c r="Q315" s="54" t="e">
        <f t="shared" si="24"/>
        <v>#N/A</v>
      </c>
      <c r="R315" s="55" t="e">
        <f t="shared" si="25"/>
        <v>#N/A</v>
      </c>
      <c r="S315" s="54" t="e">
        <f t="shared" si="26"/>
        <v>#N/A</v>
      </c>
      <c r="T315" s="54" t="e">
        <f t="shared" si="27"/>
        <v>#N/A</v>
      </c>
    </row>
    <row r="316" spans="1:20" x14ac:dyDescent="0.25">
      <c r="A316" s="49">
        <v>291</v>
      </c>
      <c r="G316" s="63" t="str">
        <f>IF(F316&gt;0,(IF($D$5="二",DATEDIF(F316,工作表3!$B$3,"Y"),
IF($D$5="三",DATEDIF(F316,工作表3!$B$4,"Y"),
IF($D$5="四",DATEDIF(F316,工作表3!$B$5,"Y"),
IF($D$5="一",DATEDIF(F316,工作表3!$B$2,"Y"),
))))),"""")</f>
        <v>"</v>
      </c>
      <c r="H316" s="64" t="str">
        <f t="shared" si="23"/>
        <v>30或以上</v>
      </c>
      <c r="Q316" s="54" t="e">
        <f t="shared" si="24"/>
        <v>#N/A</v>
      </c>
      <c r="R316" s="55" t="e">
        <f t="shared" si="25"/>
        <v>#N/A</v>
      </c>
      <c r="S316" s="54" t="e">
        <f t="shared" si="26"/>
        <v>#N/A</v>
      </c>
      <c r="T316" s="54" t="e">
        <f t="shared" si="27"/>
        <v>#N/A</v>
      </c>
    </row>
    <row r="317" spans="1:20" x14ac:dyDescent="0.25">
      <c r="A317" s="49">
        <v>292</v>
      </c>
      <c r="G317" s="63" t="str">
        <f>IF(F317&gt;0,(IF($D$5="二",DATEDIF(F317,工作表3!$B$3,"Y"),
IF($D$5="三",DATEDIF(F317,工作表3!$B$4,"Y"),
IF($D$5="四",DATEDIF(F317,工作表3!$B$5,"Y"),
IF($D$5="一",DATEDIF(F317,工作表3!$B$2,"Y"),
))))),"""")</f>
        <v>"</v>
      </c>
      <c r="H317" s="64" t="str">
        <f t="shared" si="23"/>
        <v>30或以上</v>
      </c>
      <c r="Q317" s="54" t="e">
        <f t="shared" si="24"/>
        <v>#N/A</v>
      </c>
      <c r="R317" s="55" t="e">
        <f t="shared" si="25"/>
        <v>#N/A</v>
      </c>
      <c r="S317" s="54" t="e">
        <f t="shared" si="26"/>
        <v>#N/A</v>
      </c>
      <c r="T317" s="54" t="e">
        <f t="shared" si="27"/>
        <v>#N/A</v>
      </c>
    </row>
    <row r="318" spans="1:20" x14ac:dyDescent="0.25">
      <c r="A318" s="49">
        <v>293</v>
      </c>
      <c r="G318" s="63" t="str">
        <f>IF(F318&gt;0,(IF($D$5="二",DATEDIF(F318,工作表3!$B$3,"Y"),
IF($D$5="三",DATEDIF(F318,工作表3!$B$4,"Y"),
IF($D$5="四",DATEDIF(F318,工作表3!$B$5,"Y"),
IF($D$5="一",DATEDIF(F318,工作表3!$B$2,"Y"),
))))),"""")</f>
        <v>"</v>
      </c>
      <c r="H318" s="64" t="str">
        <f t="shared" si="23"/>
        <v>30或以上</v>
      </c>
      <c r="Q318" s="54" t="e">
        <f t="shared" si="24"/>
        <v>#N/A</v>
      </c>
      <c r="R318" s="55" t="e">
        <f t="shared" si="25"/>
        <v>#N/A</v>
      </c>
      <c r="S318" s="54" t="e">
        <f t="shared" si="26"/>
        <v>#N/A</v>
      </c>
      <c r="T318" s="54" t="e">
        <f t="shared" si="27"/>
        <v>#N/A</v>
      </c>
    </row>
    <row r="319" spans="1:20" x14ac:dyDescent="0.25">
      <c r="A319" s="49">
        <v>294</v>
      </c>
      <c r="G319" s="63" t="str">
        <f>IF(F319&gt;0,(IF($D$5="二",DATEDIF(F319,工作表3!$B$3,"Y"),
IF($D$5="三",DATEDIF(F319,工作表3!$B$4,"Y"),
IF($D$5="四",DATEDIF(F319,工作表3!$B$5,"Y"),
IF($D$5="一",DATEDIF(F319,工作表3!$B$2,"Y"),
))))),"""")</f>
        <v>"</v>
      </c>
      <c r="H319" s="64" t="str">
        <f t="shared" si="23"/>
        <v>30或以上</v>
      </c>
      <c r="Q319" s="54" t="e">
        <f t="shared" si="24"/>
        <v>#N/A</v>
      </c>
      <c r="R319" s="55" t="e">
        <f t="shared" si="25"/>
        <v>#N/A</v>
      </c>
      <c r="S319" s="54" t="e">
        <f t="shared" si="26"/>
        <v>#N/A</v>
      </c>
      <c r="T319" s="54" t="e">
        <f t="shared" si="27"/>
        <v>#N/A</v>
      </c>
    </row>
    <row r="320" spans="1:20" x14ac:dyDescent="0.25">
      <c r="A320" s="49">
        <v>295</v>
      </c>
      <c r="G320" s="63" t="str">
        <f>IF(F320&gt;0,(IF($D$5="二",DATEDIF(F320,工作表3!$B$3,"Y"),
IF($D$5="三",DATEDIF(F320,工作表3!$B$4,"Y"),
IF($D$5="四",DATEDIF(F320,工作表3!$B$5,"Y"),
IF($D$5="一",DATEDIF(F320,工作表3!$B$2,"Y"),
))))),"""")</f>
        <v>"</v>
      </c>
      <c r="H320" s="64" t="str">
        <f t="shared" si="23"/>
        <v>30或以上</v>
      </c>
      <c r="Q320" s="54" t="e">
        <f t="shared" si="24"/>
        <v>#N/A</v>
      </c>
      <c r="R320" s="55" t="e">
        <f t="shared" si="25"/>
        <v>#N/A</v>
      </c>
      <c r="S320" s="54" t="e">
        <f t="shared" si="26"/>
        <v>#N/A</v>
      </c>
      <c r="T320" s="54" t="e">
        <f t="shared" si="27"/>
        <v>#N/A</v>
      </c>
    </row>
    <row r="321" spans="1:20" x14ac:dyDescent="0.25">
      <c r="A321" s="49">
        <v>296</v>
      </c>
      <c r="G321" s="63" t="str">
        <f>IF(F321&gt;0,(IF($D$5="二",DATEDIF(F321,工作表3!$B$3,"Y"),
IF($D$5="三",DATEDIF(F321,工作表3!$B$4,"Y"),
IF($D$5="四",DATEDIF(F321,工作表3!$B$5,"Y"),
IF($D$5="一",DATEDIF(F321,工作表3!$B$2,"Y"),
))))),"""")</f>
        <v>"</v>
      </c>
      <c r="H321" s="64" t="str">
        <f t="shared" si="23"/>
        <v>30或以上</v>
      </c>
      <c r="Q321" s="54" t="e">
        <f t="shared" si="24"/>
        <v>#N/A</v>
      </c>
      <c r="R321" s="55" t="e">
        <f t="shared" si="25"/>
        <v>#N/A</v>
      </c>
      <c r="S321" s="54" t="e">
        <f t="shared" si="26"/>
        <v>#N/A</v>
      </c>
      <c r="T321" s="54" t="e">
        <f t="shared" si="27"/>
        <v>#N/A</v>
      </c>
    </row>
    <row r="322" spans="1:20" x14ac:dyDescent="0.25">
      <c r="A322" s="49">
        <v>297</v>
      </c>
      <c r="G322" s="63" t="str">
        <f>IF(F322&gt;0,(IF($D$5="二",DATEDIF(F322,工作表3!$B$3,"Y"),
IF($D$5="三",DATEDIF(F322,工作表3!$B$4,"Y"),
IF($D$5="四",DATEDIF(F322,工作表3!$B$5,"Y"),
IF($D$5="一",DATEDIF(F322,工作表3!$B$2,"Y"),
))))),"""")</f>
        <v>"</v>
      </c>
      <c r="H322" s="64" t="str">
        <f t="shared" si="23"/>
        <v>30或以上</v>
      </c>
      <c r="Q322" s="54" t="e">
        <f t="shared" si="24"/>
        <v>#N/A</v>
      </c>
      <c r="R322" s="55" t="e">
        <f t="shared" si="25"/>
        <v>#N/A</v>
      </c>
      <c r="S322" s="54" t="e">
        <f t="shared" si="26"/>
        <v>#N/A</v>
      </c>
      <c r="T322" s="54" t="e">
        <f t="shared" si="27"/>
        <v>#N/A</v>
      </c>
    </row>
    <row r="323" spans="1:20" x14ac:dyDescent="0.25">
      <c r="A323" s="49">
        <v>298</v>
      </c>
      <c r="G323" s="63" t="str">
        <f>IF(F323&gt;0,(IF($D$5="二",DATEDIF(F323,工作表3!$B$3,"Y"),
IF($D$5="三",DATEDIF(F323,工作表3!$B$4,"Y"),
IF($D$5="四",DATEDIF(F323,工作表3!$B$5,"Y"),
IF($D$5="一",DATEDIF(F323,工作表3!$B$2,"Y"),
))))),"""")</f>
        <v>"</v>
      </c>
      <c r="H323" s="64" t="str">
        <f t="shared" si="23"/>
        <v>30或以上</v>
      </c>
      <c r="Q323" s="54" t="e">
        <f t="shared" si="24"/>
        <v>#N/A</v>
      </c>
      <c r="R323" s="55" t="e">
        <f t="shared" si="25"/>
        <v>#N/A</v>
      </c>
      <c r="S323" s="54" t="e">
        <f t="shared" si="26"/>
        <v>#N/A</v>
      </c>
      <c r="T323" s="54" t="e">
        <f t="shared" si="27"/>
        <v>#N/A</v>
      </c>
    </row>
    <row r="324" spans="1:20" x14ac:dyDescent="0.25">
      <c r="A324" s="49">
        <v>299</v>
      </c>
      <c r="G324" s="63" t="str">
        <f>IF(F324&gt;0,(IF($D$5="二",DATEDIF(F324,工作表3!$B$3,"Y"),
IF($D$5="三",DATEDIF(F324,工作表3!$B$4,"Y"),
IF($D$5="四",DATEDIF(F324,工作表3!$B$5,"Y"),
IF($D$5="一",DATEDIF(F324,工作表3!$B$2,"Y"),
))))),"""")</f>
        <v>"</v>
      </c>
      <c r="H324" s="64" t="str">
        <f t="shared" si="23"/>
        <v>30或以上</v>
      </c>
      <c r="Q324" s="54" t="e">
        <f t="shared" si="24"/>
        <v>#N/A</v>
      </c>
      <c r="R324" s="55" t="e">
        <f t="shared" si="25"/>
        <v>#N/A</v>
      </c>
      <c r="S324" s="54" t="e">
        <f t="shared" si="26"/>
        <v>#N/A</v>
      </c>
      <c r="T324" s="54" t="e">
        <f t="shared" si="27"/>
        <v>#N/A</v>
      </c>
    </row>
    <row r="325" spans="1:20" x14ac:dyDescent="0.25">
      <c r="A325" s="49">
        <v>300</v>
      </c>
      <c r="G325" s="63" t="str">
        <f>IF(F325&gt;0,(IF($D$5="二",DATEDIF(F325,工作表3!$B$3,"Y"),
IF($D$5="三",DATEDIF(F325,工作表3!$B$4,"Y"),
IF($D$5="四",DATEDIF(F325,工作表3!$B$5,"Y"),
IF($D$5="一",DATEDIF(F325,工作表3!$B$2,"Y"),
))))),"""")</f>
        <v>"</v>
      </c>
      <c r="H325" s="64" t="str">
        <f t="shared" si="23"/>
        <v>30或以上</v>
      </c>
      <c r="Q325" s="54" t="e">
        <f t="shared" si="24"/>
        <v>#N/A</v>
      </c>
      <c r="R325" s="55" t="e">
        <f t="shared" si="25"/>
        <v>#N/A</v>
      </c>
      <c r="S325" s="54" t="e">
        <f t="shared" si="26"/>
        <v>#N/A</v>
      </c>
      <c r="T325" s="54" t="e">
        <f t="shared" si="27"/>
        <v>#N/A</v>
      </c>
    </row>
  </sheetData>
  <sheetProtection password="E623" sheet="1" objects="1" scenarios="1"/>
  <protectedRanges>
    <protectedRange sqref="C2:E2" name="範圍4"/>
    <protectedRange sqref="I26:I77 I79:I193 J26:P196" name="範圍3"/>
    <protectedRange sqref="B26:F196" name="範圍2"/>
  </protectedRanges>
  <mergeCells count="9">
    <mergeCell ref="A17:B17"/>
    <mergeCell ref="A18:B18"/>
    <mergeCell ref="A9:B9"/>
    <mergeCell ref="A10:B10"/>
    <mergeCell ref="A1:E1"/>
    <mergeCell ref="C3:E3"/>
    <mergeCell ref="C2:E2"/>
    <mergeCell ref="C6:E6"/>
    <mergeCell ref="C4:E4"/>
  </mergeCells>
  <phoneticPr fontId="1" type="noConversion"/>
  <conditionalFormatting sqref="N23">
    <cfRule type="expression" priority="10">
      <formula>AND(OR(Project="50米",Project="25米"),Relay="4x100米接力賽")</formula>
    </cfRule>
  </conditionalFormatting>
  <conditionalFormatting sqref="N24">
    <cfRule type="expression" priority="9">
      <formula>AND(OR(Project="50米",Project="25米"),Relay="4x100米接力賽")</formula>
    </cfRule>
  </conditionalFormatting>
  <conditionalFormatting sqref="N25">
    <cfRule type="expression" priority="8">
      <formula>AND(OR(Project="50米",Project="25米"),Relay="4x100米接力賽")</formula>
    </cfRule>
  </conditionalFormatting>
  <dataValidations count="4">
    <dataValidation type="list" allowBlank="1" showInputMessage="1" showErrorMessage="1" sqref="R326:S1048576">
      <formula1>$M$2:$M$16</formula1>
    </dataValidation>
    <dataValidation type="list" allowBlank="1" showInputMessage="1" showErrorMessage="1" sqref="L23:L1048576">
      <formula1>INDIRECT(S23)</formula1>
    </dataValidation>
    <dataValidation type="list" allowBlank="1" showInputMessage="1" showErrorMessage="1" sqref="I23:J1048576">
      <formula1>INDIRECT(Q23)</formula1>
    </dataValidation>
    <dataValidation type="list" allowBlank="1" showInputMessage="1" showErrorMessage="1" sqref="N26:N1048576">
      <formula1>IF(T26="no relay", "", INDIRECT(T26))</formula1>
    </dataValidation>
  </dataValidations>
  <pageMargins left="0.7" right="0.7" top="0.75" bottom="0.75" header="0.3" footer="0.3"/>
  <pageSetup scale="37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工作表2!$A$2:$A$3</xm:f>
          </x14:formula1>
          <xm:sqref>B23:B1048576</xm:sqref>
        </x14:dataValidation>
        <x14:dataValidation type="list" allowBlank="1" showInputMessage="1" showErrorMessage="1">
          <x14:formula1>
            <xm:f>工作表2!$D$2:$D$3</xm:f>
          </x14:formula1>
          <xm:sqref>D1 D26:D1048576</xm:sqref>
        </x14:dataValidation>
        <x14:dataValidation type="list" allowBlank="1" showInputMessage="1" showErrorMessage="1">
          <x14:formula1>
            <xm:f>工作表2!$E$2:$E$3</xm:f>
          </x14:formula1>
          <xm:sqref>E26:E1048576</xm:sqref>
        </x14:dataValidation>
        <x14:dataValidation type="list" allowBlank="1" showInputMessage="1" showErrorMessage="1">
          <x14:formula1>
            <xm:f>工作表2!$S$2:$S$7</xm:f>
          </x14:formula1>
          <xm:sqref>P26:P1048576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2">
    <tabColor theme="0" tint="-0.34998626667073579"/>
  </sheetPr>
  <dimension ref="A1:S28"/>
  <sheetViews>
    <sheetView workbookViewId="0">
      <selection activeCell="H7" sqref="H7"/>
    </sheetView>
  </sheetViews>
  <sheetFormatPr defaultRowHeight="16.5" x14ac:dyDescent="0.25"/>
  <cols>
    <col min="1" max="1" width="10.125" customWidth="1"/>
    <col min="2" max="5" width="10.5" customWidth="1"/>
    <col min="6" max="6" width="13.5" customWidth="1"/>
    <col min="7" max="10" width="18.25" customWidth="1"/>
    <col min="11" max="13" width="15.625" customWidth="1"/>
    <col min="14" max="14" width="19.5" customWidth="1"/>
    <col min="15" max="15" width="17.375" customWidth="1"/>
    <col min="16" max="18" width="23.125" customWidth="1"/>
  </cols>
  <sheetData>
    <row r="1" spans="1:19" x14ac:dyDescent="0.25">
      <c r="A1" t="s">
        <v>20</v>
      </c>
      <c r="B1" t="s">
        <v>202</v>
      </c>
      <c r="C1" t="s">
        <v>203</v>
      </c>
      <c r="D1" t="s">
        <v>33</v>
      </c>
      <c r="E1" t="s">
        <v>58</v>
      </c>
      <c r="F1" t="s">
        <v>190</v>
      </c>
      <c r="G1" t="s">
        <v>191</v>
      </c>
      <c r="H1" t="s">
        <v>192</v>
      </c>
      <c r="I1" t="s">
        <v>195</v>
      </c>
      <c r="J1" t="s">
        <v>196</v>
      </c>
      <c r="K1" t="s">
        <v>197</v>
      </c>
      <c r="L1" t="s">
        <v>198</v>
      </c>
      <c r="M1" t="s">
        <v>199</v>
      </c>
      <c r="N1" t="s">
        <v>208</v>
      </c>
      <c r="O1" t="s">
        <v>209</v>
      </c>
      <c r="P1" t="s">
        <v>206</v>
      </c>
      <c r="Q1" t="s">
        <v>210</v>
      </c>
      <c r="R1" t="s">
        <v>207</v>
      </c>
      <c r="S1" t="s">
        <v>26</v>
      </c>
    </row>
    <row r="2" spans="1:19" x14ac:dyDescent="0.25">
      <c r="A2" t="s">
        <v>21</v>
      </c>
      <c r="B2" t="s">
        <v>155</v>
      </c>
      <c r="C2" t="s">
        <v>155</v>
      </c>
      <c r="D2" t="s">
        <v>34</v>
      </c>
      <c r="E2" t="s">
        <v>59</v>
      </c>
      <c r="F2" s="1" t="s">
        <v>189</v>
      </c>
      <c r="G2" s="1" t="s">
        <v>158</v>
      </c>
      <c r="H2" s="2" t="s">
        <v>169</v>
      </c>
      <c r="I2" s="2" t="s">
        <v>169</v>
      </c>
      <c r="J2" s="2" t="s">
        <v>169</v>
      </c>
      <c r="K2" s="1" t="s">
        <v>7</v>
      </c>
      <c r="L2" s="2" t="s">
        <v>172</v>
      </c>
      <c r="M2" s="2" t="s">
        <v>14</v>
      </c>
      <c r="N2" s="4" t="s">
        <v>224</v>
      </c>
      <c r="O2" s="3" t="s">
        <v>225</v>
      </c>
      <c r="P2" s="4" t="s">
        <v>227</v>
      </c>
      <c r="Q2" s="3" t="s">
        <v>19</v>
      </c>
      <c r="R2" s="3"/>
      <c r="S2" s="3" t="s">
        <v>41</v>
      </c>
    </row>
    <row r="3" spans="1:19" x14ac:dyDescent="0.25">
      <c r="A3" t="s">
        <v>22</v>
      </c>
      <c r="B3" t="s">
        <v>157</v>
      </c>
      <c r="C3" t="s">
        <v>157</v>
      </c>
      <c r="D3" t="s">
        <v>35</v>
      </c>
      <c r="E3" t="s">
        <v>60</v>
      </c>
      <c r="F3" s="1" t="s">
        <v>160</v>
      </c>
      <c r="G3" s="1" t="s">
        <v>160</v>
      </c>
      <c r="H3" s="2" t="s">
        <v>13</v>
      </c>
      <c r="I3" s="2" t="s">
        <v>13</v>
      </c>
      <c r="J3" s="2" t="s">
        <v>13</v>
      </c>
      <c r="K3" s="1" t="s">
        <v>8</v>
      </c>
      <c r="L3" s="2" t="s">
        <v>173</v>
      </c>
      <c r="M3" s="2" t="s">
        <v>18</v>
      </c>
      <c r="N3" s="4" t="s">
        <v>55</v>
      </c>
      <c r="O3" s="4" t="s">
        <v>226</v>
      </c>
      <c r="Q3" s="4" t="s">
        <v>55</v>
      </c>
      <c r="R3" s="4"/>
      <c r="S3" t="s">
        <v>42</v>
      </c>
    </row>
    <row r="4" spans="1:19" x14ac:dyDescent="0.25">
      <c r="B4" t="s">
        <v>154</v>
      </c>
      <c r="F4" s="1" t="s">
        <v>9</v>
      </c>
      <c r="G4" s="1" t="s">
        <v>9</v>
      </c>
      <c r="H4" s="2" t="s">
        <v>193</v>
      </c>
      <c r="I4" s="2" t="s">
        <v>194</v>
      </c>
      <c r="J4" s="2" t="s">
        <v>14</v>
      </c>
      <c r="K4" s="1" t="s">
        <v>161</v>
      </c>
      <c r="L4" s="2" t="s">
        <v>174</v>
      </c>
      <c r="M4" s="2" t="s">
        <v>15</v>
      </c>
      <c r="N4" s="4"/>
      <c r="S4" t="s">
        <v>43</v>
      </c>
    </row>
    <row r="5" spans="1:19" x14ac:dyDescent="0.25">
      <c r="F5" s="1" t="s">
        <v>165</v>
      </c>
      <c r="G5" s="1" t="s">
        <v>165</v>
      </c>
      <c r="H5" s="2" t="s">
        <v>14</v>
      </c>
      <c r="I5" s="2" t="s">
        <v>14</v>
      </c>
      <c r="J5" s="2" t="s">
        <v>18</v>
      </c>
      <c r="K5" s="1" t="s">
        <v>11</v>
      </c>
      <c r="L5" s="2" t="s">
        <v>176</v>
      </c>
      <c r="M5" s="2" t="s">
        <v>16</v>
      </c>
      <c r="N5" s="4"/>
      <c r="O5" s="4"/>
      <c r="S5" t="s">
        <v>44</v>
      </c>
    </row>
    <row r="6" spans="1:19" x14ac:dyDescent="0.25">
      <c r="F6" s="1" t="s">
        <v>164</v>
      </c>
      <c r="G6" s="1" t="s">
        <v>164</v>
      </c>
      <c r="H6" s="2" t="s">
        <v>18</v>
      </c>
      <c r="I6" s="2" t="s">
        <v>18</v>
      </c>
      <c r="J6" s="2" t="s">
        <v>15</v>
      </c>
      <c r="K6" s="1" t="s">
        <v>12</v>
      </c>
      <c r="L6" s="2" t="s">
        <v>178</v>
      </c>
      <c r="M6" s="2" t="s">
        <v>17</v>
      </c>
      <c r="S6" t="s">
        <v>316</v>
      </c>
    </row>
    <row r="7" spans="1:19" x14ac:dyDescent="0.25">
      <c r="F7" s="1" t="s">
        <v>162</v>
      </c>
      <c r="G7" s="1" t="s">
        <v>162</v>
      </c>
      <c r="H7" s="2" t="s">
        <v>15</v>
      </c>
      <c r="I7" s="2" t="s">
        <v>15</v>
      </c>
      <c r="J7" s="2" t="s">
        <v>16</v>
      </c>
      <c r="L7" s="2" t="s">
        <v>180</v>
      </c>
      <c r="M7" s="2"/>
      <c r="S7" t="s">
        <v>317</v>
      </c>
    </row>
    <row r="8" spans="1:19" x14ac:dyDescent="0.25">
      <c r="F8" s="1" t="s">
        <v>163</v>
      </c>
      <c r="G8" s="1" t="s">
        <v>163</v>
      </c>
      <c r="H8" s="2" t="s">
        <v>16</v>
      </c>
      <c r="I8" s="2" t="s">
        <v>16</v>
      </c>
      <c r="J8" s="2" t="s">
        <v>17</v>
      </c>
    </row>
    <row r="9" spans="1:19" x14ac:dyDescent="0.25">
      <c r="F9" s="1"/>
      <c r="G9" s="1"/>
      <c r="H9" s="2" t="s">
        <v>17</v>
      </c>
      <c r="I9" s="2" t="s">
        <v>17</v>
      </c>
      <c r="J9" s="2"/>
    </row>
    <row r="10" spans="1:19" x14ac:dyDescent="0.25">
      <c r="A10" t="s">
        <v>4</v>
      </c>
      <c r="B10" t="s">
        <v>166</v>
      </c>
      <c r="D10" t="s">
        <v>6</v>
      </c>
      <c r="E10" t="s">
        <v>167</v>
      </c>
    </row>
    <row r="11" spans="1:19" x14ac:dyDescent="0.25">
      <c r="B11" t="s">
        <v>7</v>
      </c>
      <c r="D11" t="s">
        <v>7</v>
      </c>
      <c r="E11" t="s">
        <v>159</v>
      </c>
    </row>
    <row r="12" spans="1:19" x14ac:dyDescent="0.25">
      <c r="B12" t="s">
        <v>8</v>
      </c>
      <c r="D12" t="s">
        <v>8</v>
      </c>
      <c r="E12" t="s">
        <v>8</v>
      </c>
    </row>
    <row r="13" spans="1:19" x14ac:dyDescent="0.25">
      <c r="B13" t="s">
        <v>9</v>
      </c>
      <c r="D13" t="s">
        <v>9</v>
      </c>
      <c r="E13" t="s">
        <v>9</v>
      </c>
    </row>
    <row r="14" spans="1:19" x14ac:dyDescent="0.25">
      <c r="B14" t="s">
        <v>86</v>
      </c>
      <c r="D14" t="s">
        <v>86</v>
      </c>
      <c r="E14" t="s">
        <v>86</v>
      </c>
    </row>
    <row r="15" spans="1:19" x14ac:dyDescent="0.25">
      <c r="B15" t="s">
        <v>12</v>
      </c>
      <c r="D15" t="s">
        <v>12</v>
      </c>
      <c r="E15" t="s">
        <v>12</v>
      </c>
    </row>
    <row r="16" spans="1:19" x14ac:dyDescent="0.25">
      <c r="E16" t="s">
        <v>10</v>
      </c>
    </row>
    <row r="17" spans="1:5" x14ac:dyDescent="0.25">
      <c r="E17" t="s">
        <v>168</v>
      </c>
    </row>
    <row r="20" spans="1:5" x14ac:dyDescent="0.25">
      <c r="A20" t="s">
        <v>182</v>
      </c>
      <c r="B20" t="s">
        <v>82</v>
      </c>
      <c r="D20" t="s">
        <v>83</v>
      </c>
      <c r="E20" t="s">
        <v>156</v>
      </c>
    </row>
    <row r="21" spans="1:5" x14ac:dyDescent="0.25">
      <c r="B21" t="s">
        <v>78</v>
      </c>
      <c r="D21" t="s">
        <v>78</v>
      </c>
      <c r="E21" t="s">
        <v>170</v>
      </c>
    </row>
    <row r="22" spans="1:5" x14ac:dyDescent="0.25">
      <c r="B22" t="s">
        <v>84</v>
      </c>
      <c r="D22" t="s">
        <v>84</v>
      </c>
      <c r="E22" t="s">
        <v>171</v>
      </c>
    </row>
    <row r="23" spans="1:5" x14ac:dyDescent="0.25">
      <c r="B23" t="s">
        <v>175</v>
      </c>
      <c r="D23" t="s">
        <v>175</v>
      </c>
      <c r="E23" t="s">
        <v>78</v>
      </c>
    </row>
    <row r="24" spans="1:5" x14ac:dyDescent="0.25">
      <c r="B24" t="s">
        <v>177</v>
      </c>
      <c r="D24" t="s">
        <v>177</v>
      </c>
      <c r="E24" t="s">
        <v>84</v>
      </c>
    </row>
    <row r="25" spans="1:5" x14ac:dyDescent="0.25">
      <c r="B25" t="s">
        <v>179</v>
      </c>
      <c r="D25" t="s">
        <v>179</v>
      </c>
      <c r="E25" t="s">
        <v>175</v>
      </c>
    </row>
    <row r="26" spans="1:5" x14ac:dyDescent="0.25">
      <c r="B26" t="s">
        <v>181</v>
      </c>
      <c r="D26" t="s">
        <v>181</v>
      </c>
      <c r="E26" t="s">
        <v>177</v>
      </c>
    </row>
    <row r="27" spans="1:5" x14ac:dyDescent="0.25">
      <c r="E27" t="s">
        <v>179</v>
      </c>
    </row>
    <row r="28" spans="1:5" x14ac:dyDescent="0.25">
      <c r="E28" t="s">
        <v>181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3">
    <tabColor theme="0" tint="-0.34998626667073579"/>
  </sheetPr>
  <dimension ref="A1:B5"/>
  <sheetViews>
    <sheetView workbookViewId="0">
      <selection activeCell="H7" sqref="H7"/>
    </sheetView>
  </sheetViews>
  <sheetFormatPr defaultRowHeight="16.5" x14ac:dyDescent="0.25"/>
  <cols>
    <col min="2" max="2" width="10.375" bestFit="1" customWidth="1"/>
  </cols>
  <sheetData>
    <row r="1" spans="1:2" x14ac:dyDescent="0.25">
      <c r="A1" t="s">
        <v>48</v>
      </c>
      <c r="B1" t="s">
        <v>52</v>
      </c>
    </row>
    <row r="2" spans="1:2" x14ac:dyDescent="0.25">
      <c r="A2" t="s">
        <v>149</v>
      </c>
      <c r="B2" s="5">
        <v>46361</v>
      </c>
    </row>
    <row r="3" spans="1:2" x14ac:dyDescent="0.25">
      <c r="A3" t="s">
        <v>49</v>
      </c>
      <c r="B3" s="5">
        <v>46368</v>
      </c>
    </row>
    <row r="4" spans="1:2" x14ac:dyDescent="0.25">
      <c r="A4" t="s">
        <v>50</v>
      </c>
      <c r="B4" s="5">
        <v>46403</v>
      </c>
    </row>
    <row r="5" spans="1:2" x14ac:dyDescent="0.25">
      <c r="A5" t="s">
        <v>51</v>
      </c>
      <c r="B5" s="5">
        <v>46410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4">
    <tabColor theme="0" tint="-0.34998626667073579"/>
  </sheetPr>
  <dimension ref="A1:F111"/>
  <sheetViews>
    <sheetView workbookViewId="0">
      <selection activeCell="H7" sqref="H7"/>
    </sheetView>
  </sheetViews>
  <sheetFormatPr defaultRowHeight="16.5" x14ac:dyDescent="0.25"/>
  <cols>
    <col min="1" max="1" width="9" style="108"/>
    <col min="2" max="2" width="37.75" customWidth="1"/>
    <col min="3" max="3" width="25.5" customWidth="1"/>
    <col min="6" max="6" width="20.25" customWidth="1"/>
  </cols>
  <sheetData>
    <row r="1" spans="1:6" x14ac:dyDescent="0.25">
      <c r="A1" s="103" t="s">
        <v>27</v>
      </c>
      <c r="B1" s="8" t="s">
        <v>28</v>
      </c>
      <c r="C1" t="s">
        <v>87</v>
      </c>
      <c r="D1" t="s">
        <v>184</v>
      </c>
      <c r="E1" t="s">
        <v>230</v>
      </c>
      <c r="F1" s="45" t="s">
        <v>152</v>
      </c>
    </row>
    <row r="2" spans="1:6" x14ac:dyDescent="0.25">
      <c r="A2" s="35" t="s">
        <v>88</v>
      </c>
      <c r="B2" s="36" t="s">
        <v>89</v>
      </c>
      <c r="C2" s="80" t="s">
        <v>302</v>
      </c>
      <c r="D2" s="81">
        <v>10</v>
      </c>
      <c r="E2" t="str">
        <f>VLOOKUP(A2, 工作表5!A:C, 3, FALSE)</f>
        <v>二</v>
      </c>
      <c r="F2" t="s">
        <v>92</v>
      </c>
    </row>
    <row r="3" spans="1:6" x14ac:dyDescent="0.25">
      <c r="A3" s="104" t="s">
        <v>231</v>
      </c>
      <c r="B3" s="37" t="s">
        <v>91</v>
      </c>
      <c r="C3" s="81" t="s">
        <v>303</v>
      </c>
      <c r="D3" s="81">
        <v>117</v>
      </c>
      <c r="E3" t="str">
        <f>VLOOKUP(A3, 工作表5!A:C, 3, FALSE)</f>
        <v>三</v>
      </c>
      <c r="F3" t="s">
        <v>151</v>
      </c>
    </row>
    <row r="4" spans="1:6" x14ac:dyDescent="0.25">
      <c r="A4" s="105" t="s">
        <v>544</v>
      </c>
      <c r="B4" s="38" t="s">
        <v>232</v>
      </c>
      <c r="C4" s="81" t="s">
        <v>304</v>
      </c>
      <c r="D4" s="81">
        <v>665</v>
      </c>
      <c r="E4" t="str">
        <f>VLOOKUP(A4, 工作表5!A:C, 3, FALSE)</f>
        <v>一</v>
      </c>
      <c r="F4" t="s">
        <v>99</v>
      </c>
    </row>
    <row r="5" spans="1:6" x14ac:dyDescent="0.25">
      <c r="A5" s="105" t="s">
        <v>233</v>
      </c>
      <c r="B5" s="38" t="s">
        <v>93</v>
      </c>
      <c r="C5" s="81" t="s">
        <v>305</v>
      </c>
      <c r="D5" s="81">
        <v>510</v>
      </c>
      <c r="E5" t="str">
        <f>VLOOKUP(A5, 工作表5!A:C, 3, FALSE)</f>
        <v>一</v>
      </c>
      <c r="F5" t="s">
        <v>90</v>
      </c>
    </row>
    <row r="6" spans="1:6" x14ac:dyDescent="0.25">
      <c r="A6" s="105" t="s">
        <v>234</v>
      </c>
      <c r="B6" s="38" t="s">
        <v>235</v>
      </c>
      <c r="C6" s="81" t="s">
        <v>303</v>
      </c>
      <c r="D6" s="81">
        <v>240</v>
      </c>
      <c r="E6" t="str">
        <f>VLOOKUP(A6, 工作表5!A:C, 3, FALSE)</f>
        <v>三</v>
      </c>
      <c r="F6" t="s">
        <v>123</v>
      </c>
    </row>
    <row r="7" spans="1:6" x14ac:dyDescent="0.25">
      <c r="A7" s="106" t="s">
        <v>94</v>
      </c>
      <c r="B7" s="38" t="s">
        <v>95</v>
      </c>
      <c r="C7" s="81" t="s">
        <v>303</v>
      </c>
      <c r="D7" s="81">
        <v>47</v>
      </c>
      <c r="E7" t="str">
        <f>VLOOKUP(A7, 工作表5!A:C, 3, FALSE)</f>
        <v>二</v>
      </c>
      <c r="F7" t="s">
        <v>106</v>
      </c>
    </row>
    <row r="8" spans="1:6" x14ac:dyDescent="0.25">
      <c r="A8" s="35" t="s">
        <v>236</v>
      </c>
      <c r="B8" s="41" t="s">
        <v>96</v>
      </c>
      <c r="C8" s="81" t="s">
        <v>305</v>
      </c>
      <c r="D8" s="81">
        <v>220</v>
      </c>
      <c r="E8" t="str">
        <f>VLOOKUP(A8, 工作表5!A:C, 3, FALSE)</f>
        <v>二</v>
      </c>
      <c r="F8" t="s">
        <v>153</v>
      </c>
    </row>
    <row r="9" spans="1:6" x14ac:dyDescent="0.25">
      <c r="A9" s="35" t="s">
        <v>97</v>
      </c>
      <c r="B9" s="41" t="s">
        <v>237</v>
      </c>
      <c r="C9" s="81" t="s">
        <v>303</v>
      </c>
      <c r="D9" s="81">
        <v>150</v>
      </c>
      <c r="E9" t="str">
        <f>VLOOKUP(A9, 工作表5!A:C, 3, FALSE)</f>
        <v>二</v>
      </c>
      <c r="F9" t="s">
        <v>117</v>
      </c>
    </row>
    <row r="10" spans="1:6" x14ac:dyDescent="0.25">
      <c r="A10" s="105" t="s">
        <v>238</v>
      </c>
      <c r="B10" s="44" t="s">
        <v>239</v>
      </c>
      <c r="C10" s="81" t="s">
        <v>304</v>
      </c>
      <c r="D10" s="81">
        <v>160</v>
      </c>
      <c r="E10" t="str">
        <f>VLOOKUP(A10, 工作表5!A:C, 3, FALSE)</f>
        <v>三</v>
      </c>
      <c r="F10" t="s">
        <v>128</v>
      </c>
    </row>
    <row r="11" spans="1:6" x14ac:dyDescent="0.25">
      <c r="A11" s="106" t="s">
        <v>240</v>
      </c>
      <c r="B11" s="38" t="s">
        <v>241</v>
      </c>
      <c r="C11" s="81" t="s">
        <v>306</v>
      </c>
      <c r="D11" s="83">
        <v>82</v>
      </c>
      <c r="E11" t="str">
        <f>VLOOKUP(A11, 工作表5!A:C, 3, FALSE)</f>
        <v>一</v>
      </c>
    </row>
    <row r="12" spans="1:6" x14ac:dyDescent="0.25">
      <c r="A12" s="107" t="s">
        <v>242</v>
      </c>
      <c r="B12" s="79" t="s">
        <v>243</v>
      </c>
      <c r="C12" s="80" t="s">
        <v>307</v>
      </c>
      <c r="D12" s="83">
        <v>100</v>
      </c>
      <c r="E12" t="s">
        <v>546</v>
      </c>
    </row>
    <row r="13" spans="1:6" x14ac:dyDescent="0.25">
      <c r="A13" s="35" t="s">
        <v>244</v>
      </c>
      <c r="B13" s="40" t="s">
        <v>245</v>
      </c>
      <c r="C13" s="81" t="s">
        <v>303</v>
      </c>
      <c r="D13" s="81">
        <v>106</v>
      </c>
      <c r="E13" t="str">
        <f>VLOOKUP(A13, 工作表5!A:C, 3, FALSE)</f>
        <v>一</v>
      </c>
    </row>
    <row r="14" spans="1:6" x14ac:dyDescent="0.25">
      <c r="A14" s="35" t="s">
        <v>246</v>
      </c>
      <c r="B14" s="41" t="s">
        <v>247</v>
      </c>
      <c r="C14" s="81" t="s">
        <v>305</v>
      </c>
      <c r="D14" s="81">
        <v>1100</v>
      </c>
      <c r="E14" t="str">
        <f>VLOOKUP(A14, 工作表5!A:C, 3, FALSE)</f>
        <v>一</v>
      </c>
    </row>
    <row r="15" spans="1:6" x14ac:dyDescent="0.25">
      <c r="A15" s="35" t="s">
        <v>248</v>
      </c>
      <c r="B15" s="40" t="s">
        <v>249</v>
      </c>
      <c r="C15" s="81" t="s">
        <v>306</v>
      </c>
      <c r="D15" s="81">
        <v>67</v>
      </c>
      <c r="E15" t="str">
        <f>VLOOKUP(A15, 工作表5!A:C, 3, FALSE)</f>
        <v>一</v>
      </c>
    </row>
    <row r="16" spans="1:6" x14ac:dyDescent="0.25">
      <c r="A16" s="105" t="s">
        <v>250</v>
      </c>
      <c r="B16" s="38" t="s">
        <v>98</v>
      </c>
      <c r="C16" s="80" t="s">
        <v>308</v>
      </c>
      <c r="D16" s="80">
        <v>100</v>
      </c>
      <c r="E16" t="str">
        <f>VLOOKUP(A16, 工作表5!A:C, 3, FALSE)</f>
        <v>一</v>
      </c>
    </row>
    <row r="17" spans="1:5" x14ac:dyDescent="0.25">
      <c r="A17" s="35" t="s">
        <v>251</v>
      </c>
      <c r="B17" s="40" t="s">
        <v>100</v>
      </c>
      <c r="C17" s="80" t="s">
        <v>309</v>
      </c>
      <c r="D17" s="80">
        <v>400</v>
      </c>
      <c r="E17" t="str">
        <f>VLOOKUP(A17, 工作表5!A:C, 3, FALSE)</f>
        <v>二</v>
      </c>
    </row>
    <row r="18" spans="1:5" x14ac:dyDescent="0.25">
      <c r="A18" s="35" t="s">
        <v>252</v>
      </c>
      <c r="B18" s="40" t="s">
        <v>101</v>
      </c>
      <c r="C18" s="81" t="s">
        <v>304</v>
      </c>
      <c r="D18" s="81">
        <v>300</v>
      </c>
      <c r="E18" t="str">
        <f>VLOOKUP(A18, 工作表5!A:C, 3, FALSE)</f>
        <v>一</v>
      </c>
    </row>
    <row r="19" spans="1:5" x14ac:dyDescent="0.25">
      <c r="A19" s="35" t="s">
        <v>102</v>
      </c>
      <c r="B19" s="40" t="s">
        <v>253</v>
      </c>
      <c r="C19" s="81" t="s">
        <v>306</v>
      </c>
      <c r="D19" s="81">
        <v>120</v>
      </c>
      <c r="E19" t="str">
        <f>VLOOKUP(A19, 工作表5!A:C, 3, FALSE)</f>
        <v>一</v>
      </c>
    </row>
    <row r="20" spans="1:5" x14ac:dyDescent="0.25">
      <c r="A20" s="35" t="s">
        <v>254</v>
      </c>
      <c r="B20" s="40" t="s">
        <v>103</v>
      </c>
      <c r="C20" s="81" t="s">
        <v>306</v>
      </c>
      <c r="D20" s="81">
        <v>159</v>
      </c>
      <c r="E20" t="str">
        <f>VLOOKUP(A20, 工作表5!A:C, 3, FALSE)</f>
        <v>二</v>
      </c>
    </row>
    <row r="21" spans="1:5" x14ac:dyDescent="0.25">
      <c r="A21" s="35" t="s">
        <v>104</v>
      </c>
      <c r="B21" s="40" t="s">
        <v>105</v>
      </c>
      <c r="C21" s="80" t="s">
        <v>310</v>
      </c>
      <c r="D21" s="80">
        <v>900</v>
      </c>
      <c r="E21" t="str">
        <f>VLOOKUP(A21, 工作表5!A:C, 3, FALSE)</f>
        <v>一</v>
      </c>
    </row>
    <row r="22" spans="1:5" x14ac:dyDescent="0.25">
      <c r="A22" s="35" t="s">
        <v>255</v>
      </c>
      <c r="B22" s="40" t="s">
        <v>256</v>
      </c>
      <c r="C22" s="81" t="s">
        <v>304</v>
      </c>
      <c r="D22" s="81">
        <v>3414</v>
      </c>
      <c r="E22" t="str">
        <f>VLOOKUP(A22, 工作表5!A:C, 3, FALSE)</f>
        <v>一</v>
      </c>
    </row>
    <row r="23" spans="1:5" x14ac:dyDescent="0.25">
      <c r="A23" s="105" t="s">
        <v>257</v>
      </c>
      <c r="B23" s="43" t="s">
        <v>258</v>
      </c>
      <c r="C23" s="80" t="s">
        <v>308</v>
      </c>
      <c r="D23" s="80">
        <v>69</v>
      </c>
      <c r="E23" t="str">
        <f>VLOOKUP(A23, 工作表5!A:C, 3, FALSE)</f>
        <v>一</v>
      </c>
    </row>
    <row r="24" spans="1:5" x14ac:dyDescent="0.25">
      <c r="A24" s="107" t="s">
        <v>259</v>
      </c>
      <c r="B24" s="42" t="s">
        <v>260</v>
      </c>
      <c r="C24" s="81" t="s">
        <v>306</v>
      </c>
      <c r="D24" s="81">
        <v>117</v>
      </c>
      <c r="E24" t="str">
        <f>VLOOKUP(A24, 工作表5!A:C, 3, FALSE)</f>
        <v>二</v>
      </c>
    </row>
    <row r="25" spans="1:5" x14ac:dyDescent="0.25">
      <c r="A25" s="105" t="s">
        <v>261</v>
      </c>
      <c r="B25" s="38" t="s">
        <v>107</v>
      </c>
      <c r="C25" s="81" t="s">
        <v>306</v>
      </c>
      <c r="D25" s="81">
        <v>225</v>
      </c>
      <c r="E25" t="str">
        <f>VLOOKUP(A25, 工作表5!A:C, 3, FALSE)</f>
        <v>二</v>
      </c>
    </row>
    <row r="26" spans="1:5" x14ac:dyDescent="0.25">
      <c r="A26" s="106" t="s">
        <v>262</v>
      </c>
      <c r="B26" s="38" t="s">
        <v>108</v>
      </c>
      <c r="C26" s="80" t="s">
        <v>311</v>
      </c>
      <c r="D26" s="80">
        <v>300</v>
      </c>
      <c r="E26" t="str">
        <f>VLOOKUP(A26, 工作表5!A:C, 3, FALSE)</f>
        <v>二</v>
      </c>
    </row>
    <row r="27" spans="1:5" x14ac:dyDescent="0.25">
      <c r="A27" s="35" t="s">
        <v>109</v>
      </c>
      <c r="B27" s="36" t="s">
        <v>263</v>
      </c>
      <c r="C27" s="81" t="s">
        <v>305</v>
      </c>
      <c r="D27" s="81">
        <v>739</v>
      </c>
      <c r="E27" t="str">
        <f>VLOOKUP(A27, 工作表5!A:C, 3, FALSE)</f>
        <v>三</v>
      </c>
    </row>
    <row r="28" spans="1:5" x14ac:dyDescent="0.25">
      <c r="A28" s="106" t="s">
        <v>110</v>
      </c>
      <c r="B28" s="38" t="s">
        <v>111</v>
      </c>
      <c r="C28" s="81" t="s">
        <v>306</v>
      </c>
      <c r="D28" s="81">
        <v>88</v>
      </c>
      <c r="E28" t="str">
        <f>VLOOKUP(A28, 工作表5!A:C, 3, FALSE)</f>
        <v>一</v>
      </c>
    </row>
    <row r="29" spans="1:5" x14ac:dyDescent="0.25">
      <c r="A29" s="35" t="s">
        <v>264</v>
      </c>
      <c r="B29" s="40" t="s">
        <v>112</v>
      </c>
      <c r="C29" s="81" t="s">
        <v>303</v>
      </c>
      <c r="D29" s="81">
        <v>150</v>
      </c>
      <c r="E29" t="str">
        <f>VLOOKUP(A29, 工作表5!A:C, 3, FALSE)</f>
        <v>三</v>
      </c>
    </row>
    <row r="30" spans="1:5" x14ac:dyDescent="0.25">
      <c r="A30" s="105" t="s">
        <v>292</v>
      </c>
      <c r="B30" s="38" t="s">
        <v>293</v>
      </c>
      <c r="C30" s="81" t="s">
        <v>306</v>
      </c>
      <c r="D30" s="81">
        <v>120</v>
      </c>
      <c r="E30" t="str">
        <f>VLOOKUP(A30, 工作表5!A:C, 3, FALSE)</f>
        <v>一</v>
      </c>
    </row>
    <row r="31" spans="1:5" x14ac:dyDescent="0.25">
      <c r="A31" s="105" t="s">
        <v>113</v>
      </c>
      <c r="B31" s="38" t="s">
        <v>114</v>
      </c>
      <c r="C31" s="81" t="s">
        <v>306</v>
      </c>
      <c r="D31" s="81">
        <v>240</v>
      </c>
      <c r="E31" t="str">
        <f>VLOOKUP(A31, 工作表5!A:C, 3, FALSE)</f>
        <v>三</v>
      </c>
    </row>
    <row r="32" spans="1:5" x14ac:dyDescent="0.25">
      <c r="A32" s="35" t="s">
        <v>115</v>
      </c>
      <c r="B32" s="40" t="s">
        <v>116</v>
      </c>
      <c r="C32" s="80" t="s">
        <v>312</v>
      </c>
      <c r="D32" s="80">
        <v>165</v>
      </c>
      <c r="E32" t="str">
        <f>VLOOKUP(A32, 工作表5!A:C, 3, FALSE)</f>
        <v>四</v>
      </c>
    </row>
    <row r="33" spans="1:5" x14ac:dyDescent="0.25">
      <c r="A33" s="105" t="s">
        <v>118</v>
      </c>
      <c r="B33" s="43" t="s">
        <v>265</v>
      </c>
      <c r="C33" s="81" t="s">
        <v>306</v>
      </c>
      <c r="D33" s="81">
        <v>350</v>
      </c>
      <c r="E33" t="str">
        <f>VLOOKUP(A33, 工作表5!A:C, 3, FALSE)</f>
        <v>二</v>
      </c>
    </row>
    <row r="34" spans="1:5" x14ac:dyDescent="0.25">
      <c r="A34" s="106" t="s">
        <v>266</v>
      </c>
      <c r="B34" s="39" t="s">
        <v>119</v>
      </c>
      <c r="C34" s="81" t="s">
        <v>304</v>
      </c>
      <c r="D34" s="81">
        <v>65</v>
      </c>
      <c r="E34" t="str">
        <f>VLOOKUP(A34, 工作表5!A:C, 3, FALSE)</f>
        <v>一</v>
      </c>
    </row>
    <row r="35" spans="1:5" x14ac:dyDescent="0.25">
      <c r="A35" s="105" t="s">
        <v>267</v>
      </c>
      <c r="B35" s="38" t="s">
        <v>268</v>
      </c>
      <c r="C35" s="81" t="s">
        <v>303</v>
      </c>
      <c r="D35" s="81">
        <v>110</v>
      </c>
      <c r="E35" t="str">
        <f>VLOOKUP(A35, 工作表5!A:C, 3, FALSE)</f>
        <v>三</v>
      </c>
    </row>
    <row r="36" spans="1:5" x14ac:dyDescent="0.25">
      <c r="A36" s="105" t="s">
        <v>120</v>
      </c>
      <c r="B36" s="38" t="s">
        <v>121</v>
      </c>
      <c r="C36" s="81" t="s">
        <v>303</v>
      </c>
      <c r="D36" s="81">
        <v>334</v>
      </c>
      <c r="E36" t="str">
        <f>VLOOKUP(A36, 工作表5!A:C, 3, FALSE)</f>
        <v>四</v>
      </c>
    </row>
    <row r="37" spans="1:5" x14ac:dyDescent="0.25">
      <c r="A37" s="35" t="s">
        <v>269</v>
      </c>
      <c r="B37" s="36" t="s">
        <v>122</v>
      </c>
      <c r="C37" s="80" t="s">
        <v>313</v>
      </c>
      <c r="D37" s="80">
        <v>1800</v>
      </c>
      <c r="E37" t="str">
        <f>VLOOKUP(A37, 工作表5!A:C, 3, FALSE)</f>
        <v>四</v>
      </c>
    </row>
    <row r="38" spans="1:5" x14ac:dyDescent="0.25">
      <c r="A38" s="35" t="s">
        <v>270</v>
      </c>
      <c r="B38" s="40" t="s">
        <v>271</v>
      </c>
      <c r="C38" s="81" t="s">
        <v>306</v>
      </c>
      <c r="D38" s="81">
        <v>130</v>
      </c>
      <c r="E38" t="str">
        <f>VLOOKUP(A38, 工作表5!A:C, 3, FALSE)</f>
        <v>二</v>
      </c>
    </row>
    <row r="39" spans="1:5" x14ac:dyDescent="0.25">
      <c r="A39" s="35" t="s">
        <v>272</v>
      </c>
      <c r="B39" s="8" t="s">
        <v>273</v>
      </c>
      <c r="C39" s="81" t="s">
        <v>305</v>
      </c>
      <c r="D39" s="81">
        <v>183</v>
      </c>
      <c r="E39" t="str">
        <f>VLOOKUP(A39, 工作表5!A:C, 3, FALSE)</f>
        <v>一</v>
      </c>
    </row>
    <row r="40" spans="1:5" x14ac:dyDescent="0.25">
      <c r="A40" s="105" t="s">
        <v>274</v>
      </c>
      <c r="B40" s="38" t="s">
        <v>124</v>
      </c>
      <c r="C40" s="81" t="s">
        <v>306</v>
      </c>
      <c r="D40" s="81">
        <v>210</v>
      </c>
      <c r="E40" t="str">
        <f>VLOOKUP(A40, 工作表5!A:C, 3, FALSE)</f>
        <v>二</v>
      </c>
    </row>
    <row r="41" spans="1:5" x14ac:dyDescent="0.25">
      <c r="A41" s="107" t="s">
        <v>275</v>
      </c>
      <c r="B41" s="42" t="s">
        <v>276</v>
      </c>
      <c r="C41" s="81" t="s">
        <v>306</v>
      </c>
      <c r="D41" s="81">
        <v>180</v>
      </c>
      <c r="E41" t="str">
        <f>VLOOKUP(A41, 工作表5!A:C, 3, FALSE)</f>
        <v>一</v>
      </c>
    </row>
    <row r="42" spans="1:5" x14ac:dyDescent="0.25">
      <c r="A42" s="105" t="s">
        <v>125</v>
      </c>
      <c r="B42" s="38" t="s">
        <v>277</v>
      </c>
      <c r="C42" s="81" t="s">
        <v>303</v>
      </c>
      <c r="D42" s="81">
        <v>255</v>
      </c>
      <c r="E42" t="str">
        <f>VLOOKUP(A42, 工作表5!A:C, 3, FALSE)</f>
        <v>三</v>
      </c>
    </row>
    <row r="43" spans="1:5" x14ac:dyDescent="0.25">
      <c r="A43" s="35" t="s">
        <v>278</v>
      </c>
      <c r="B43" s="40" t="s">
        <v>279</v>
      </c>
      <c r="C43" s="82" t="s">
        <v>314</v>
      </c>
      <c r="D43" s="83">
        <v>70</v>
      </c>
      <c r="E43" t="str">
        <f>VLOOKUP(A43, 工作表5!A:C, 3, FALSE)</f>
        <v>一</v>
      </c>
    </row>
    <row r="44" spans="1:5" x14ac:dyDescent="0.25">
      <c r="A44" s="35" t="s">
        <v>126</v>
      </c>
      <c r="B44" s="36" t="s">
        <v>127</v>
      </c>
      <c r="C44" s="80" t="s">
        <v>307</v>
      </c>
      <c r="D44" s="80">
        <v>4</v>
      </c>
      <c r="E44" t="str">
        <f>VLOOKUP(A44, 工作表5!A:C, 3, FALSE)</f>
        <v>二</v>
      </c>
    </row>
    <row r="45" spans="1:5" x14ac:dyDescent="0.25">
      <c r="A45" s="106" t="s">
        <v>129</v>
      </c>
      <c r="B45" s="38" t="s">
        <v>130</v>
      </c>
      <c r="C45" s="81" t="s">
        <v>303</v>
      </c>
      <c r="D45" s="81">
        <v>99</v>
      </c>
      <c r="E45" t="str">
        <f>VLOOKUP(A45, 工作表5!A:C, 3, FALSE)</f>
        <v>一</v>
      </c>
    </row>
    <row r="46" spans="1:5" x14ac:dyDescent="0.25">
      <c r="A46" s="105" t="s">
        <v>131</v>
      </c>
      <c r="B46" s="8" t="s">
        <v>132</v>
      </c>
      <c r="C46" s="81" t="s">
        <v>304</v>
      </c>
      <c r="D46" s="81">
        <v>83</v>
      </c>
      <c r="E46" t="str">
        <f>VLOOKUP(A46, 工作表5!A:C, 3, FALSE)</f>
        <v>一</v>
      </c>
    </row>
    <row r="47" spans="1:5" x14ac:dyDescent="0.25">
      <c r="A47" s="106" t="s">
        <v>133</v>
      </c>
      <c r="B47" s="39" t="s">
        <v>134</v>
      </c>
      <c r="C47" s="81" t="s">
        <v>305</v>
      </c>
      <c r="D47" s="81">
        <v>700</v>
      </c>
      <c r="E47" t="str">
        <f>VLOOKUP(A47, 工作表5!A:C, 3, FALSE)</f>
        <v>一</v>
      </c>
    </row>
    <row r="48" spans="1:5" x14ac:dyDescent="0.25">
      <c r="A48" s="105" t="s">
        <v>135</v>
      </c>
      <c r="B48" s="38" t="s">
        <v>136</v>
      </c>
      <c r="C48" s="81" t="s">
        <v>306</v>
      </c>
      <c r="D48" s="81">
        <v>225</v>
      </c>
      <c r="E48" t="str">
        <f>VLOOKUP(A48, 工作表5!A:C, 3, FALSE)</f>
        <v>四</v>
      </c>
    </row>
    <row r="49" spans="1:5" x14ac:dyDescent="0.25">
      <c r="A49" s="107" t="s">
        <v>137</v>
      </c>
      <c r="B49" s="42" t="s">
        <v>280</v>
      </c>
      <c r="C49" s="81" t="s">
        <v>304</v>
      </c>
      <c r="D49" s="81">
        <v>400</v>
      </c>
      <c r="E49" t="str">
        <f>VLOOKUP(A49, 工作表5!A:C, 3, FALSE)</f>
        <v>一</v>
      </c>
    </row>
    <row r="50" spans="1:5" x14ac:dyDescent="0.25">
      <c r="A50" s="105" t="s">
        <v>138</v>
      </c>
      <c r="B50" s="43" t="s">
        <v>281</v>
      </c>
      <c r="C50" s="81" t="s">
        <v>306</v>
      </c>
      <c r="D50" s="81">
        <v>255</v>
      </c>
      <c r="E50" t="str">
        <f>VLOOKUP(A50, 工作表5!A:C, 3, FALSE)</f>
        <v>一</v>
      </c>
    </row>
    <row r="51" spans="1:5" x14ac:dyDescent="0.25">
      <c r="A51" s="105" t="s">
        <v>139</v>
      </c>
      <c r="B51" s="38" t="s">
        <v>140</v>
      </c>
      <c r="C51" s="81" t="s">
        <v>306</v>
      </c>
      <c r="D51" s="81">
        <v>225</v>
      </c>
      <c r="E51" t="str">
        <f>VLOOKUP(A51, 工作表5!A:C, 3, FALSE)</f>
        <v>四</v>
      </c>
    </row>
    <row r="52" spans="1:5" x14ac:dyDescent="0.25">
      <c r="A52" s="105" t="s">
        <v>282</v>
      </c>
      <c r="B52" s="40" t="s">
        <v>141</v>
      </c>
      <c r="C52" s="81" t="s">
        <v>305</v>
      </c>
      <c r="D52" s="81">
        <v>53</v>
      </c>
      <c r="E52" t="str">
        <f>VLOOKUP(A52, 工作表5!A:C, 3, FALSE)</f>
        <v>一</v>
      </c>
    </row>
    <row r="53" spans="1:5" x14ac:dyDescent="0.25">
      <c r="A53" s="105" t="s">
        <v>142</v>
      </c>
      <c r="B53" s="38" t="s">
        <v>283</v>
      </c>
      <c r="C53" s="81" t="s">
        <v>306</v>
      </c>
      <c r="D53" s="81">
        <v>180</v>
      </c>
      <c r="E53" t="str">
        <f>VLOOKUP(A53, 工作表5!A:C, 3, FALSE)</f>
        <v>一</v>
      </c>
    </row>
    <row r="54" spans="1:5" x14ac:dyDescent="0.25">
      <c r="A54" s="105" t="s">
        <v>284</v>
      </c>
      <c r="B54" s="44" t="s">
        <v>285</v>
      </c>
      <c r="C54" s="81" t="s">
        <v>304</v>
      </c>
      <c r="D54" s="81">
        <v>600</v>
      </c>
      <c r="E54" t="str">
        <f>VLOOKUP(A54, 工作表5!A:C, 3, FALSE)</f>
        <v>一</v>
      </c>
    </row>
    <row r="55" spans="1:5" x14ac:dyDescent="0.25">
      <c r="A55" s="35" t="s">
        <v>286</v>
      </c>
      <c r="B55" s="41" t="s">
        <v>287</v>
      </c>
      <c r="C55" s="81" t="s">
        <v>305</v>
      </c>
      <c r="D55" s="81">
        <v>140</v>
      </c>
      <c r="E55" t="str">
        <f>VLOOKUP(A55, 工作表5!A:C, 3, FALSE)</f>
        <v>四</v>
      </c>
    </row>
    <row r="56" spans="1:5" x14ac:dyDescent="0.25">
      <c r="A56" s="105" t="s">
        <v>288</v>
      </c>
      <c r="B56" s="38" t="s">
        <v>289</v>
      </c>
      <c r="C56" s="81" t="s">
        <v>303</v>
      </c>
      <c r="D56" s="81">
        <v>240</v>
      </c>
      <c r="E56" t="str">
        <f>VLOOKUP(A56, 工作表5!A:C, 3, FALSE)</f>
        <v>四</v>
      </c>
    </row>
    <row r="57" spans="1:5" x14ac:dyDescent="0.25">
      <c r="A57" s="106" t="s">
        <v>290</v>
      </c>
      <c r="B57" s="38" t="s">
        <v>291</v>
      </c>
      <c r="C57" s="81" t="s">
        <v>306</v>
      </c>
      <c r="D57" s="81">
        <v>200</v>
      </c>
      <c r="E57" t="str">
        <f>VLOOKUP(A57, 工作表5!A:C, 3, FALSE)</f>
        <v>一</v>
      </c>
    </row>
    <row r="58" spans="1:5" x14ac:dyDescent="0.25">
      <c r="A58" s="35" t="s">
        <v>143</v>
      </c>
      <c r="B58" s="40" t="s">
        <v>144</v>
      </c>
      <c r="C58" s="81" t="s">
        <v>306</v>
      </c>
      <c r="D58" s="81">
        <v>179</v>
      </c>
      <c r="E58" t="str">
        <f>VLOOKUP(A58, 工作表5!A:C, 3, FALSE)</f>
        <v>四</v>
      </c>
    </row>
    <row r="59" spans="1:5" x14ac:dyDescent="0.25">
      <c r="A59" s="105" t="s">
        <v>294</v>
      </c>
      <c r="B59" s="38" t="s">
        <v>295</v>
      </c>
      <c r="C59" s="81" t="s">
        <v>306</v>
      </c>
      <c r="D59" s="81">
        <v>335</v>
      </c>
      <c r="E59" t="str">
        <f>VLOOKUP(A59, 工作表5!A:C, 3, FALSE)</f>
        <v>三</v>
      </c>
    </row>
    <row r="60" spans="1:5" x14ac:dyDescent="0.25">
      <c r="A60" s="35" t="s">
        <v>296</v>
      </c>
      <c r="B60" s="40" t="s">
        <v>297</v>
      </c>
      <c r="C60" s="81" t="s">
        <v>305</v>
      </c>
      <c r="D60" s="81">
        <v>52</v>
      </c>
      <c r="E60" t="str">
        <f>VLOOKUP(A60, 工作表5!A:C, 3, FALSE)</f>
        <v>一</v>
      </c>
    </row>
    <row r="61" spans="1:5" x14ac:dyDescent="0.25">
      <c r="A61" s="105" t="s">
        <v>298</v>
      </c>
      <c r="B61" s="38" t="s">
        <v>299</v>
      </c>
      <c r="C61" s="81" t="s">
        <v>306</v>
      </c>
      <c r="D61" s="83">
        <v>140</v>
      </c>
      <c r="E61" t="str">
        <f>VLOOKUP(A61, 工作表5!A:C, 3, FALSE)</f>
        <v>一</v>
      </c>
    </row>
    <row r="62" spans="1:5" x14ac:dyDescent="0.25">
      <c r="A62" s="106" t="s">
        <v>145</v>
      </c>
      <c r="B62" s="39" t="s">
        <v>146</v>
      </c>
      <c r="C62" s="81" t="s">
        <v>306</v>
      </c>
      <c r="D62" s="81">
        <v>120</v>
      </c>
      <c r="E62" t="str">
        <f>VLOOKUP(A62, 工作表5!A:C, 3, FALSE)</f>
        <v>四</v>
      </c>
    </row>
    <row r="63" spans="1:5" x14ac:dyDescent="0.25">
      <c r="A63" s="107" t="s">
        <v>147</v>
      </c>
      <c r="B63" s="42" t="s">
        <v>300</v>
      </c>
      <c r="C63" s="81" t="s">
        <v>304</v>
      </c>
      <c r="D63" s="81">
        <v>175</v>
      </c>
      <c r="E63" t="str">
        <f>VLOOKUP(A63, 工作表5!A:C, 3, FALSE)</f>
        <v>三</v>
      </c>
    </row>
    <row r="64" spans="1:5" ht="17.25" thickBot="1" x14ac:dyDescent="0.3">
      <c r="A64" s="105" t="s">
        <v>148</v>
      </c>
      <c r="B64" s="38" t="s">
        <v>301</v>
      </c>
      <c r="C64" s="81" t="s">
        <v>306</v>
      </c>
      <c r="D64" s="81">
        <v>270</v>
      </c>
      <c r="E64" t="str">
        <f>VLOOKUP(A64, 工作表5!A:C, 3, FALSE)</f>
        <v>四</v>
      </c>
    </row>
    <row r="65" spans="1:5" x14ac:dyDescent="0.25">
      <c r="A65" s="84" t="s">
        <v>319</v>
      </c>
      <c r="B65" s="85" t="s">
        <v>320</v>
      </c>
      <c r="C65" s="81" t="s">
        <v>545</v>
      </c>
      <c r="D65" s="81" t="s">
        <v>545</v>
      </c>
      <c r="E65" t="s">
        <v>321</v>
      </c>
    </row>
    <row r="66" spans="1:5" x14ac:dyDescent="0.25">
      <c r="A66" s="86" t="s">
        <v>324</v>
      </c>
      <c r="B66" s="88" t="s">
        <v>325</v>
      </c>
      <c r="C66" s="81" t="s">
        <v>545</v>
      </c>
      <c r="D66" s="81" t="s">
        <v>545</v>
      </c>
      <c r="E66" t="s">
        <v>149</v>
      </c>
    </row>
    <row r="67" spans="1:5" x14ac:dyDescent="0.25">
      <c r="A67" s="86" t="s">
        <v>328</v>
      </c>
      <c r="B67" s="87" t="s">
        <v>329</v>
      </c>
      <c r="C67" s="81" t="s">
        <v>545</v>
      </c>
      <c r="D67" s="81" t="s">
        <v>545</v>
      </c>
      <c r="E67" t="s">
        <v>321</v>
      </c>
    </row>
    <row r="68" spans="1:5" x14ac:dyDescent="0.25">
      <c r="A68" s="86" t="s">
        <v>330</v>
      </c>
      <c r="B68" s="87" t="s">
        <v>331</v>
      </c>
      <c r="C68" s="81" t="s">
        <v>545</v>
      </c>
      <c r="D68" s="81" t="s">
        <v>545</v>
      </c>
      <c r="E68" t="s">
        <v>332</v>
      </c>
    </row>
    <row r="69" spans="1:5" x14ac:dyDescent="0.25">
      <c r="A69" s="86" t="s">
        <v>337</v>
      </c>
      <c r="B69" s="87" t="s">
        <v>338</v>
      </c>
      <c r="C69" s="81" t="s">
        <v>545</v>
      </c>
      <c r="D69" s="81" t="s">
        <v>545</v>
      </c>
      <c r="E69" t="s">
        <v>332</v>
      </c>
    </row>
    <row r="70" spans="1:5" x14ac:dyDescent="0.25">
      <c r="A70" s="86" t="s">
        <v>339</v>
      </c>
      <c r="B70" s="87" t="s">
        <v>340</v>
      </c>
      <c r="C70" s="81" t="s">
        <v>545</v>
      </c>
      <c r="D70" s="81" t="s">
        <v>545</v>
      </c>
      <c r="E70" t="s">
        <v>321</v>
      </c>
    </row>
    <row r="71" spans="1:5" x14ac:dyDescent="0.25">
      <c r="A71" s="89" t="s">
        <v>347</v>
      </c>
      <c r="B71" s="90" t="s">
        <v>348</v>
      </c>
      <c r="C71" s="81" t="s">
        <v>545</v>
      </c>
      <c r="D71" s="81" t="s">
        <v>545</v>
      </c>
      <c r="E71" t="s">
        <v>332</v>
      </c>
    </row>
    <row r="72" spans="1:5" x14ac:dyDescent="0.25">
      <c r="A72" s="89" t="s">
        <v>349</v>
      </c>
      <c r="B72" s="90" t="s">
        <v>350</v>
      </c>
      <c r="C72" s="81" t="s">
        <v>545</v>
      </c>
      <c r="D72" s="81" t="s">
        <v>545</v>
      </c>
      <c r="E72" t="s">
        <v>149</v>
      </c>
    </row>
    <row r="73" spans="1:5" x14ac:dyDescent="0.25">
      <c r="A73" s="89" t="s">
        <v>351</v>
      </c>
      <c r="B73" s="90" t="s">
        <v>352</v>
      </c>
      <c r="C73" s="81" t="s">
        <v>545</v>
      </c>
      <c r="D73" s="81" t="s">
        <v>545</v>
      </c>
      <c r="E73" t="s">
        <v>321</v>
      </c>
    </row>
    <row r="74" spans="1:5" x14ac:dyDescent="0.25">
      <c r="A74" s="89" t="s">
        <v>357</v>
      </c>
      <c r="B74" s="101" t="s">
        <v>358</v>
      </c>
      <c r="C74" s="81" t="s">
        <v>545</v>
      </c>
      <c r="D74" s="81" t="s">
        <v>545</v>
      </c>
      <c r="E74" t="s">
        <v>332</v>
      </c>
    </row>
    <row r="75" spans="1:5" x14ac:dyDescent="0.25">
      <c r="A75" s="89" t="s">
        <v>361</v>
      </c>
      <c r="B75" s="101" t="s">
        <v>362</v>
      </c>
      <c r="C75" s="81" t="s">
        <v>545</v>
      </c>
      <c r="D75" s="81" t="s">
        <v>545</v>
      </c>
      <c r="E75" t="s">
        <v>332</v>
      </c>
    </row>
    <row r="76" spans="1:5" x14ac:dyDescent="0.25">
      <c r="A76" s="89" t="s">
        <v>369</v>
      </c>
      <c r="B76" s="101" t="s">
        <v>370</v>
      </c>
      <c r="C76" s="81" t="s">
        <v>545</v>
      </c>
      <c r="D76" s="81" t="s">
        <v>545</v>
      </c>
      <c r="E76" t="s">
        <v>332</v>
      </c>
    </row>
    <row r="77" spans="1:5" ht="17.25" thickBot="1" x14ac:dyDescent="0.3">
      <c r="A77" s="89" t="s">
        <v>373</v>
      </c>
      <c r="B77" s="101" t="s">
        <v>374</v>
      </c>
      <c r="C77" s="81" t="s">
        <v>545</v>
      </c>
      <c r="D77" s="81" t="s">
        <v>545</v>
      </c>
      <c r="E77" t="s">
        <v>332</v>
      </c>
    </row>
    <row r="78" spans="1:5" x14ac:dyDescent="0.25">
      <c r="A78" s="84" t="s">
        <v>377</v>
      </c>
      <c r="B78" s="91" t="s">
        <v>378</v>
      </c>
      <c r="C78" s="81" t="s">
        <v>545</v>
      </c>
      <c r="D78" s="81" t="s">
        <v>545</v>
      </c>
      <c r="E78" t="s">
        <v>321</v>
      </c>
    </row>
    <row r="79" spans="1:5" x14ac:dyDescent="0.25">
      <c r="A79" s="86" t="s">
        <v>379</v>
      </c>
      <c r="B79" s="88" t="s">
        <v>380</v>
      </c>
      <c r="C79" s="81" t="s">
        <v>545</v>
      </c>
      <c r="D79" s="81" t="s">
        <v>545</v>
      </c>
      <c r="E79" t="s">
        <v>332</v>
      </c>
    </row>
    <row r="80" spans="1:5" x14ac:dyDescent="0.25">
      <c r="A80" s="86" t="s">
        <v>381</v>
      </c>
      <c r="B80" s="88" t="s">
        <v>382</v>
      </c>
      <c r="C80" s="81" t="s">
        <v>545</v>
      </c>
      <c r="D80" s="81" t="s">
        <v>545</v>
      </c>
      <c r="E80" t="s">
        <v>332</v>
      </c>
    </row>
    <row r="81" spans="1:5" x14ac:dyDescent="0.25">
      <c r="A81" s="100" t="s">
        <v>383</v>
      </c>
      <c r="B81" s="88" t="s">
        <v>384</v>
      </c>
      <c r="C81" s="81" t="s">
        <v>545</v>
      </c>
      <c r="D81" s="81" t="s">
        <v>545</v>
      </c>
      <c r="E81" t="s">
        <v>332</v>
      </c>
    </row>
    <row r="82" spans="1:5" x14ac:dyDescent="0.25">
      <c r="A82" s="86" t="s">
        <v>391</v>
      </c>
      <c r="B82" s="88" t="s">
        <v>392</v>
      </c>
      <c r="C82" s="81" t="s">
        <v>545</v>
      </c>
      <c r="D82" s="81" t="s">
        <v>545</v>
      </c>
      <c r="E82" t="s">
        <v>332</v>
      </c>
    </row>
    <row r="83" spans="1:5" x14ac:dyDescent="0.25">
      <c r="A83" s="100" t="s">
        <v>393</v>
      </c>
      <c r="B83" s="88" t="s">
        <v>394</v>
      </c>
      <c r="C83" s="81" t="s">
        <v>545</v>
      </c>
      <c r="D83" s="81" t="s">
        <v>545</v>
      </c>
      <c r="E83" t="s">
        <v>332</v>
      </c>
    </row>
    <row r="84" spans="1:5" x14ac:dyDescent="0.25">
      <c r="A84" s="86" t="s">
        <v>399</v>
      </c>
      <c r="B84" s="92" t="s">
        <v>400</v>
      </c>
      <c r="C84" s="81" t="s">
        <v>545</v>
      </c>
      <c r="D84" s="81" t="s">
        <v>545</v>
      </c>
      <c r="E84" t="s">
        <v>332</v>
      </c>
    </row>
    <row r="85" spans="1:5" x14ac:dyDescent="0.25">
      <c r="A85" s="86" t="s">
        <v>401</v>
      </c>
      <c r="B85" s="92" t="s">
        <v>402</v>
      </c>
      <c r="C85" s="81" t="s">
        <v>545</v>
      </c>
      <c r="D85" s="81" t="s">
        <v>545</v>
      </c>
      <c r="E85" t="s">
        <v>332</v>
      </c>
    </row>
    <row r="86" spans="1:5" x14ac:dyDescent="0.25">
      <c r="A86" s="89" t="s">
        <v>405</v>
      </c>
      <c r="B86" s="92" t="s">
        <v>406</v>
      </c>
      <c r="C86" s="81" t="s">
        <v>545</v>
      </c>
      <c r="D86" s="81" t="s">
        <v>545</v>
      </c>
      <c r="E86" t="s">
        <v>332</v>
      </c>
    </row>
    <row r="87" spans="1:5" x14ac:dyDescent="0.25">
      <c r="A87" s="89" t="s">
        <v>411</v>
      </c>
      <c r="B87" s="92" t="s">
        <v>412</v>
      </c>
      <c r="C87" s="81" t="s">
        <v>545</v>
      </c>
      <c r="D87" s="81" t="s">
        <v>545</v>
      </c>
      <c r="E87" t="s">
        <v>321</v>
      </c>
    </row>
    <row r="88" spans="1:5" x14ac:dyDescent="0.25">
      <c r="A88" s="89" t="s">
        <v>417</v>
      </c>
      <c r="B88" s="92" t="s">
        <v>418</v>
      </c>
      <c r="C88" s="81" t="s">
        <v>545</v>
      </c>
      <c r="D88" s="81" t="s">
        <v>545</v>
      </c>
      <c r="E88" t="s">
        <v>321</v>
      </c>
    </row>
    <row r="89" spans="1:5" x14ac:dyDescent="0.25">
      <c r="A89" s="89" t="s">
        <v>419</v>
      </c>
      <c r="B89" s="92" t="s">
        <v>420</v>
      </c>
      <c r="C89" s="81" t="s">
        <v>545</v>
      </c>
      <c r="D89" s="81" t="s">
        <v>545</v>
      </c>
      <c r="E89" t="s">
        <v>321</v>
      </c>
    </row>
    <row r="90" spans="1:5" x14ac:dyDescent="0.25">
      <c r="A90" s="89" t="s">
        <v>429</v>
      </c>
      <c r="B90" s="92" t="s">
        <v>430</v>
      </c>
      <c r="C90" s="81" t="s">
        <v>545</v>
      </c>
      <c r="D90" s="81" t="s">
        <v>545</v>
      </c>
      <c r="E90" t="s">
        <v>321</v>
      </c>
    </row>
    <row r="91" spans="1:5" x14ac:dyDescent="0.25">
      <c r="A91" s="89" t="s">
        <v>448</v>
      </c>
      <c r="B91" s="101" t="s">
        <v>449</v>
      </c>
      <c r="C91" s="81" t="s">
        <v>545</v>
      </c>
      <c r="D91" s="81" t="s">
        <v>545</v>
      </c>
      <c r="E91" t="s">
        <v>433</v>
      </c>
    </row>
    <row r="92" spans="1:5" ht="17.25" thickBot="1" x14ac:dyDescent="0.3">
      <c r="A92" s="89" t="s">
        <v>452</v>
      </c>
      <c r="B92" s="101" t="s">
        <v>453</v>
      </c>
      <c r="C92" s="81" t="s">
        <v>545</v>
      </c>
      <c r="D92" s="81" t="s">
        <v>545</v>
      </c>
      <c r="E92" t="s">
        <v>433</v>
      </c>
    </row>
    <row r="93" spans="1:5" x14ac:dyDescent="0.25">
      <c r="A93" s="93" t="s">
        <v>454</v>
      </c>
      <c r="B93" s="94" t="s">
        <v>455</v>
      </c>
      <c r="C93" s="81" t="s">
        <v>545</v>
      </c>
      <c r="D93" s="81" t="s">
        <v>545</v>
      </c>
      <c r="E93" t="s">
        <v>456</v>
      </c>
    </row>
    <row r="94" spans="1:5" x14ac:dyDescent="0.25">
      <c r="A94" s="89" t="s">
        <v>457</v>
      </c>
      <c r="B94" s="92" t="s">
        <v>458</v>
      </c>
      <c r="C94" s="81" t="s">
        <v>545</v>
      </c>
      <c r="D94" s="81" t="s">
        <v>545</v>
      </c>
      <c r="E94" t="s">
        <v>433</v>
      </c>
    </row>
    <row r="95" spans="1:5" x14ac:dyDescent="0.25">
      <c r="A95" s="89" t="s">
        <v>461</v>
      </c>
      <c r="B95" s="92" t="s">
        <v>462</v>
      </c>
      <c r="C95" s="81" t="s">
        <v>545</v>
      </c>
      <c r="D95" s="81" t="s">
        <v>545</v>
      </c>
      <c r="E95" t="s">
        <v>433</v>
      </c>
    </row>
    <row r="96" spans="1:5" x14ac:dyDescent="0.25">
      <c r="A96" s="89" t="s">
        <v>465</v>
      </c>
      <c r="B96" s="92" t="s">
        <v>466</v>
      </c>
      <c r="C96" s="81" t="s">
        <v>545</v>
      </c>
      <c r="D96" s="81" t="s">
        <v>545</v>
      </c>
      <c r="E96" t="s">
        <v>433</v>
      </c>
    </row>
    <row r="97" spans="1:5" x14ac:dyDescent="0.25">
      <c r="A97" s="89" t="s">
        <v>471</v>
      </c>
      <c r="B97" s="92" t="s">
        <v>472</v>
      </c>
      <c r="C97" s="81" t="s">
        <v>545</v>
      </c>
      <c r="D97" s="81" t="s">
        <v>545</v>
      </c>
      <c r="E97" t="s">
        <v>433</v>
      </c>
    </row>
    <row r="98" spans="1:5" x14ac:dyDescent="0.25">
      <c r="A98" s="89" t="s">
        <v>473</v>
      </c>
      <c r="B98" s="92" t="s">
        <v>474</v>
      </c>
      <c r="C98" s="81" t="s">
        <v>545</v>
      </c>
      <c r="D98" s="81" t="s">
        <v>545</v>
      </c>
      <c r="E98" t="s">
        <v>433</v>
      </c>
    </row>
    <row r="99" spans="1:5" x14ac:dyDescent="0.25">
      <c r="A99" s="89" t="s">
        <v>483</v>
      </c>
      <c r="B99" s="90" t="s">
        <v>484</v>
      </c>
      <c r="C99" s="81" t="s">
        <v>545</v>
      </c>
      <c r="D99" s="81" t="s">
        <v>545</v>
      </c>
      <c r="E99" t="s">
        <v>480</v>
      </c>
    </row>
    <row r="100" spans="1:5" x14ac:dyDescent="0.25">
      <c r="A100" s="89" t="s">
        <v>485</v>
      </c>
      <c r="B100" s="90" t="s">
        <v>486</v>
      </c>
      <c r="C100" s="81" t="s">
        <v>545</v>
      </c>
      <c r="D100" s="81" t="s">
        <v>545</v>
      </c>
      <c r="E100" t="s">
        <v>480</v>
      </c>
    </row>
    <row r="101" spans="1:5" ht="17.25" thickBot="1" x14ac:dyDescent="0.3">
      <c r="A101" s="89" t="s">
        <v>487</v>
      </c>
      <c r="B101" s="101" t="s">
        <v>488</v>
      </c>
      <c r="C101" s="81" t="s">
        <v>545</v>
      </c>
      <c r="D101" s="81" t="s">
        <v>545</v>
      </c>
      <c r="E101" t="s">
        <v>477</v>
      </c>
    </row>
    <row r="102" spans="1:5" x14ac:dyDescent="0.25">
      <c r="A102" s="93" t="s">
        <v>495</v>
      </c>
      <c r="B102" s="95" t="s">
        <v>496</v>
      </c>
      <c r="C102" s="81" t="s">
        <v>545</v>
      </c>
      <c r="D102" s="81" t="s">
        <v>545</v>
      </c>
      <c r="E102" t="s">
        <v>480</v>
      </c>
    </row>
    <row r="103" spans="1:5" x14ac:dyDescent="0.25">
      <c r="A103" s="89" t="s">
        <v>499</v>
      </c>
      <c r="B103" s="92" t="s">
        <v>500</v>
      </c>
      <c r="C103" s="81" t="s">
        <v>545</v>
      </c>
      <c r="D103" s="81" t="s">
        <v>545</v>
      </c>
      <c r="E103" t="s">
        <v>480</v>
      </c>
    </row>
    <row r="104" spans="1:5" x14ac:dyDescent="0.25">
      <c r="A104" s="89" t="s">
        <v>501</v>
      </c>
      <c r="B104" s="92" t="s">
        <v>502</v>
      </c>
      <c r="C104" s="81" t="s">
        <v>545</v>
      </c>
      <c r="D104" s="81" t="s">
        <v>545</v>
      </c>
      <c r="E104" t="s">
        <v>477</v>
      </c>
    </row>
    <row r="105" spans="1:5" ht="17.25" thickBot="1" x14ac:dyDescent="0.3">
      <c r="A105" s="89" t="s">
        <v>508</v>
      </c>
      <c r="B105" s="92" t="s">
        <v>509</v>
      </c>
      <c r="C105" s="81" t="s">
        <v>545</v>
      </c>
      <c r="D105" s="81" t="s">
        <v>545</v>
      </c>
      <c r="E105" t="s">
        <v>480</v>
      </c>
    </row>
    <row r="106" spans="1:5" x14ac:dyDescent="0.25">
      <c r="A106" s="84" t="s">
        <v>510</v>
      </c>
      <c r="B106" s="85" t="s">
        <v>511</v>
      </c>
      <c r="C106" s="81" t="s">
        <v>545</v>
      </c>
      <c r="D106" s="81" t="s">
        <v>545</v>
      </c>
      <c r="E106" t="s">
        <v>512</v>
      </c>
    </row>
    <row r="107" spans="1:5" x14ac:dyDescent="0.25">
      <c r="A107" s="86" t="s">
        <v>516</v>
      </c>
      <c r="B107" s="102" t="s">
        <v>517</v>
      </c>
      <c r="C107" s="81" t="s">
        <v>545</v>
      </c>
      <c r="D107" s="81" t="s">
        <v>545</v>
      </c>
      <c r="E107" t="s">
        <v>512</v>
      </c>
    </row>
    <row r="108" spans="1:5" x14ac:dyDescent="0.25">
      <c r="A108" s="100" t="s">
        <v>518</v>
      </c>
      <c r="B108" s="102" t="s">
        <v>519</v>
      </c>
      <c r="C108" s="81" t="s">
        <v>545</v>
      </c>
      <c r="D108" s="81" t="s">
        <v>545</v>
      </c>
      <c r="E108" t="s">
        <v>512</v>
      </c>
    </row>
    <row r="109" spans="1:5" ht="17.25" thickBot="1" x14ac:dyDescent="0.3">
      <c r="A109" s="96" t="s">
        <v>526</v>
      </c>
      <c r="B109" s="97" t="s">
        <v>527</v>
      </c>
      <c r="C109" s="81" t="s">
        <v>545</v>
      </c>
      <c r="D109" s="81" t="s">
        <v>545</v>
      </c>
      <c r="E109" t="s">
        <v>515</v>
      </c>
    </row>
    <row r="110" spans="1:5" x14ac:dyDescent="0.25">
      <c r="A110" s="84" t="s">
        <v>528</v>
      </c>
      <c r="B110" s="91" t="s">
        <v>529</v>
      </c>
      <c r="C110" s="81" t="s">
        <v>545</v>
      </c>
      <c r="D110" s="81" t="s">
        <v>545</v>
      </c>
      <c r="E110" t="s">
        <v>512</v>
      </c>
    </row>
    <row r="111" spans="1:5" x14ac:dyDescent="0.25">
      <c r="A111" s="86" t="s">
        <v>530</v>
      </c>
      <c r="B111" s="88" t="s">
        <v>531</v>
      </c>
      <c r="C111" s="81" t="s">
        <v>545</v>
      </c>
      <c r="D111" s="81" t="s">
        <v>545</v>
      </c>
      <c r="E111" t="s">
        <v>512</v>
      </c>
    </row>
  </sheetData>
  <autoFilter ref="A1:G1">
    <sortState ref="A2:G65">
      <sortCondition ref="A1"/>
    </sortState>
  </autoFilter>
  <phoneticPr fontId="1" type="noConversion"/>
  <dataValidations count="1">
    <dataValidation type="list" allowBlank="1" showInputMessage="1" showErrorMessage="1" sqref="C2:C56">
      <formula1>$F$2:$F$10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theme="1" tint="0.499984740745262"/>
  </sheetPr>
  <dimension ref="A1:D110"/>
  <sheetViews>
    <sheetView topLeftCell="A37" workbookViewId="0">
      <selection activeCell="H7" sqref="H7"/>
    </sheetView>
  </sheetViews>
  <sheetFormatPr defaultColWidth="30.625" defaultRowHeight="19.5" customHeight="1" x14ac:dyDescent="0.25"/>
  <cols>
    <col min="1" max="1" width="15.25" customWidth="1"/>
    <col min="2" max="2" width="36" customWidth="1"/>
  </cols>
  <sheetData>
    <row r="1" spans="1:4" ht="19.5" customHeight="1" thickBot="1" x14ac:dyDescent="0.3">
      <c r="A1" s="8" t="s">
        <v>27</v>
      </c>
      <c r="B1" s="8" t="s">
        <v>28</v>
      </c>
      <c r="C1" t="s">
        <v>318</v>
      </c>
    </row>
    <row r="2" spans="1:4" ht="19.5" customHeight="1" x14ac:dyDescent="0.25">
      <c r="A2" s="84" t="s">
        <v>319</v>
      </c>
      <c r="B2" s="85" t="s">
        <v>320</v>
      </c>
      <c r="C2" t="s">
        <v>321</v>
      </c>
      <c r="D2" t="b">
        <f>COUNTIF(工作表4!A:A, A2)&gt;0</f>
        <v>1</v>
      </c>
    </row>
    <row r="3" spans="1:4" ht="19.5" hidden="1" customHeight="1" x14ac:dyDescent="0.25">
      <c r="A3" s="99" t="s">
        <v>431</v>
      </c>
      <c r="B3" s="101" t="s">
        <v>432</v>
      </c>
      <c r="C3" t="s">
        <v>433</v>
      </c>
      <c r="D3" t="b">
        <f>COUNTIF(工作表4!A:A, A3)&gt;0</f>
        <v>1</v>
      </c>
    </row>
    <row r="4" spans="1:4" ht="19.5" customHeight="1" x14ac:dyDescent="0.25">
      <c r="A4" s="86" t="s">
        <v>324</v>
      </c>
      <c r="B4" s="88" t="s">
        <v>325</v>
      </c>
      <c r="C4" t="s">
        <v>149</v>
      </c>
      <c r="D4" t="b">
        <f>COUNTIF(工作表4!A:A, A4)&gt;0</f>
        <v>1</v>
      </c>
    </row>
    <row r="5" spans="1:4" ht="19.5" hidden="1" customHeight="1" x14ac:dyDescent="0.25">
      <c r="A5" s="99" t="s">
        <v>475</v>
      </c>
      <c r="B5" s="101" t="s">
        <v>476</v>
      </c>
      <c r="C5" t="s">
        <v>477</v>
      </c>
      <c r="D5" t="b">
        <f>COUNTIF(工作表4!A:A, A5)&gt;0</f>
        <v>1</v>
      </c>
    </row>
    <row r="6" spans="1:4" ht="19.5" customHeight="1" x14ac:dyDescent="0.25">
      <c r="A6" s="86" t="s">
        <v>328</v>
      </c>
      <c r="B6" s="87" t="s">
        <v>329</v>
      </c>
      <c r="C6" t="s">
        <v>321</v>
      </c>
      <c r="D6" t="b">
        <f>COUNTIF(工作表4!A:A, A6)&gt;0</f>
        <v>1</v>
      </c>
    </row>
    <row r="7" spans="1:4" ht="19.5" customHeight="1" x14ac:dyDescent="0.25">
      <c r="A7" s="86" t="s">
        <v>330</v>
      </c>
      <c r="B7" s="87" t="s">
        <v>331</v>
      </c>
      <c r="C7" t="s">
        <v>332</v>
      </c>
      <c r="D7" t="b">
        <f>COUNTIF(工作表4!A:A, A7)&gt;0</f>
        <v>1</v>
      </c>
    </row>
    <row r="8" spans="1:4" ht="19.5" hidden="1" customHeight="1" x14ac:dyDescent="0.25">
      <c r="A8" s="86" t="s">
        <v>322</v>
      </c>
      <c r="B8" s="87" t="s">
        <v>323</v>
      </c>
      <c r="C8" t="s">
        <v>149</v>
      </c>
      <c r="D8" t="b">
        <f>COUNTIF(工作表4!A:A, A8)&gt;0</f>
        <v>1</v>
      </c>
    </row>
    <row r="9" spans="1:4" ht="19.5" hidden="1" customHeight="1" x14ac:dyDescent="0.25">
      <c r="A9" s="86" t="s">
        <v>326</v>
      </c>
      <c r="B9" s="87" t="s">
        <v>327</v>
      </c>
      <c r="C9" t="s">
        <v>149</v>
      </c>
      <c r="D9" t="b">
        <f>COUNTIF(工作表4!A:A, A9)&gt;0</f>
        <v>1</v>
      </c>
    </row>
    <row r="10" spans="1:4" ht="19.5" customHeight="1" x14ac:dyDescent="0.25">
      <c r="A10" s="86" t="s">
        <v>337</v>
      </c>
      <c r="B10" s="87" t="s">
        <v>338</v>
      </c>
      <c r="C10" t="s">
        <v>332</v>
      </c>
      <c r="D10" t="b">
        <f>COUNTIF(工作表4!A:A, A10)&gt;0</f>
        <v>1</v>
      </c>
    </row>
    <row r="11" spans="1:4" ht="19.5" customHeight="1" x14ac:dyDescent="0.25">
      <c r="A11" s="86" t="s">
        <v>339</v>
      </c>
      <c r="B11" s="87" t="s">
        <v>340</v>
      </c>
      <c r="C11" t="s">
        <v>321</v>
      </c>
      <c r="D11" t="b">
        <f>COUNTIF(工作表4!A:A, A11)&gt;0</f>
        <v>1</v>
      </c>
    </row>
    <row r="12" spans="1:4" ht="19.5" hidden="1" customHeight="1" x14ac:dyDescent="0.25">
      <c r="A12" s="89" t="s">
        <v>478</v>
      </c>
      <c r="B12" s="90" t="s">
        <v>479</v>
      </c>
      <c r="C12" t="s">
        <v>480</v>
      </c>
      <c r="D12" t="b">
        <f>COUNTIF(工作表4!A:A, A12)&gt;0</f>
        <v>1</v>
      </c>
    </row>
    <row r="13" spans="1:4" ht="19.5" hidden="1" customHeight="1" x14ac:dyDescent="0.25">
      <c r="A13" s="89" t="s">
        <v>434</v>
      </c>
      <c r="B13" s="90" t="s">
        <v>435</v>
      </c>
      <c r="C13" t="s">
        <v>433</v>
      </c>
      <c r="D13" t="b">
        <f>COUNTIF(工作表4!A:A, A13)&gt;0</f>
        <v>1</v>
      </c>
    </row>
    <row r="14" spans="1:4" ht="19.5" hidden="1" customHeight="1" x14ac:dyDescent="0.25">
      <c r="A14" s="89" t="s">
        <v>436</v>
      </c>
      <c r="B14" s="90" t="s">
        <v>437</v>
      </c>
      <c r="C14" t="s">
        <v>433</v>
      </c>
      <c r="D14" t="b">
        <f>COUNTIF(工作表4!A:A, A14)&gt;0</f>
        <v>1</v>
      </c>
    </row>
    <row r="15" spans="1:4" ht="19.5" customHeight="1" x14ac:dyDescent="0.25">
      <c r="A15" s="89" t="s">
        <v>347</v>
      </c>
      <c r="B15" s="90" t="s">
        <v>348</v>
      </c>
      <c r="C15" t="s">
        <v>332</v>
      </c>
      <c r="D15" t="b">
        <f>COUNTIF(工作表4!A:A, A15)&gt;0</f>
        <v>1</v>
      </c>
    </row>
    <row r="16" spans="1:4" ht="19.5" customHeight="1" x14ac:dyDescent="0.25">
      <c r="A16" s="89" t="s">
        <v>349</v>
      </c>
      <c r="B16" s="90" t="s">
        <v>350</v>
      </c>
      <c r="C16" t="s">
        <v>149</v>
      </c>
      <c r="D16" t="b">
        <f>COUNTIF(工作表4!A:A, A16)&gt;0</f>
        <v>1</v>
      </c>
    </row>
    <row r="17" spans="1:4" ht="19.5" customHeight="1" x14ac:dyDescent="0.25">
      <c r="A17" s="89" t="s">
        <v>351</v>
      </c>
      <c r="B17" s="90" t="s">
        <v>352</v>
      </c>
      <c r="C17" t="s">
        <v>321</v>
      </c>
      <c r="D17" t="b">
        <f>COUNTIF(工作表4!A:A, A17)&gt;0</f>
        <v>1</v>
      </c>
    </row>
    <row r="18" spans="1:4" ht="19.5" hidden="1" customHeight="1" x14ac:dyDescent="0.25">
      <c r="A18" s="89" t="s">
        <v>438</v>
      </c>
      <c r="B18" s="90" t="s">
        <v>439</v>
      </c>
      <c r="C18" t="s">
        <v>433</v>
      </c>
      <c r="D18" t="b">
        <f>COUNTIF(工作表4!A:A, A18)&gt;0</f>
        <v>1</v>
      </c>
    </row>
    <row r="19" spans="1:4" ht="19.5" hidden="1" customHeight="1" x14ac:dyDescent="0.25">
      <c r="A19" s="89" t="s">
        <v>481</v>
      </c>
      <c r="B19" s="90" t="s">
        <v>482</v>
      </c>
      <c r="C19" t="s">
        <v>480</v>
      </c>
      <c r="D19" t="b">
        <f>COUNTIF(工作表4!A:A, A19)&gt;0</f>
        <v>1</v>
      </c>
    </row>
    <row r="20" spans="1:4" ht="19.5" customHeight="1" x14ac:dyDescent="0.25">
      <c r="A20" s="89" t="s">
        <v>357</v>
      </c>
      <c r="B20" s="101" t="s">
        <v>358</v>
      </c>
      <c r="C20" t="s">
        <v>332</v>
      </c>
      <c r="D20" t="b">
        <f>COUNTIF(工作表4!A:A, A20)&gt;0</f>
        <v>1</v>
      </c>
    </row>
    <row r="21" spans="1:4" ht="19.5" hidden="1" customHeight="1" x14ac:dyDescent="0.25">
      <c r="A21" s="86" t="s">
        <v>333</v>
      </c>
      <c r="B21" s="87" t="s">
        <v>334</v>
      </c>
      <c r="C21" t="s">
        <v>332</v>
      </c>
      <c r="D21" t="b">
        <f>COUNTIF(工作表4!A:A, A21)&gt;0</f>
        <v>1</v>
      </c>
    </row>
    <row r="22" spans="1:4" ht="19.5" customHeight="1" x14ac:dyDescent="0.25">
      <c r="A22" s="89" t="s">
        <v>361</v>
      </c>
      <c r="B22" s="101" t="s">
        <v>362</v>
      </c>
      <c r="C22" t="s">
        <v>332</v>
      </c>
      <c r="D22" t="b">
        <f>COUNTIF(工作表4!A:A, A22)&gt;0</f>
        <v>1</v>
      </c>
    </row>
    <row r="23" spans="1:4" ht="19.5" hidden="1" customHeight="1" x14ac:dyDescent="0.25">
      <c r="A23" s="86" t="s">
        <v>335</v>
      </c>
      <c r="B23" s="87" t="s">
        <v>336</v>
      </c>
      <c r="C23" t="s">
        <v>332</v>
      </c>
      <c r="D23" t="b">
        <f>COUNTIF(工作表4!A:A, A23)&gt;0</f>
        <v>1</v>
      </c>
    </row>
    <row r="24" spans="1:4" ht="19.5" hidden="1" customHeight="1" x14ac:dyDescent="0.25">
      <c r="A24" s="86" t="s">
        <v>341</v>
      </c>
      <c r="B24" s="87" t="s">
        <v>342</v>
      </c>
      <c r="C24" t="s">
        <v>321</v>
      </c>
      <c r="D24" t="b">
        <f>COUNTIF(工作表4!A:A, A24)&gt;0</f>
        <v>1</v>
      </c>
    </row>
    <row r="25" spans="1:4" ht="19.5" hidden="1" customHeight="1" x14ac:dyDescent="0.25">
      <c r="A25" s="86" t="s">
        <v>343</v>
      </c>
      <c r="B25" s="87" t="s">
        <v>344</v>
      </c>
      <c r="C25" t="s">
        <v>321</v>
      </c>
      <c r="D25" t="b">
        <f>COUNTIF(工作表4!A:A, A25)&gt;0</f>
        <v>1</v>
      </c>
    </row>
    <row r="26" spans="1:4" ht="19.5" customHeight="1" x14ac:dyDescent="0.25">
      <c r="A26" s="89" t="s">
        <v>369</v>
      </c>
      <c r="B26" s="101" t="s">
        <v>370</v>
      </c>
      <c r="C26" t="s">
        <v>332</v>
      </c>
      <c r="D26" t="b">
        <f>COUNTIF(工作表4!A:A, A26)&gt;0</f>
        <v>1</v>
      </c>
    </row>
    <row r="27" spans="1:4" ht="19.5" hidden="1" customHeight="1" x14ac:dyDescent="0.25">
      <c r="A27" s="86" t="s">
        <v>345</v>
      </c>
      <c r="B27" s="87" t="s">
        <v>346</v>
      </c>
      <c r="C27" t="s">
        <v>149</v>
      </c>
      <c r="D27" t="b">
        <f>COUNTIF(工作表4!A:A, A27)&gt;0</f>
        <v>1</v>
      </c>
    </row>
    <row r="28" spans="1:4" ht="19.5" customHeight="1" thickBot="1" x14ac:dyDescent="0.3">
      <c r="A28" s="89" t="s">
        <v>373</v>
      </c>
      <c r="B28" s="101" t="s">
        <v>374</v>
      </c>
      <c r="C28" t="s">
        <v>332</v>
      </c>
      <c r="D28" t="b">
        <f>COUNTIF(工作表4!A:A, A28)&gt;0</f>
        <v>1</v>
      </c>
    </row>
    <row r="29" spans="1:4" ht="19.5" hidden="1" customHeight="1" x14ac:dyDescent="0.25">
      <c r="A29" s="89" t="s">
        <v>440</v>
      </c>
      <c r="B29" s="90" t="s">
        <v>441</v>
      </c>
      <c r="C29" t="s">
        <v>433</v>
      </c>
      <c r="D29" t="b">
        <f>COUNTIF(工作表4!A:A, A29)&gt;0</f>
        <v>1</v>
      </c>
    </row>
    <row r="30" spans="1:4" ht="19.5" customHeight="1" x14ac:dyDescent="0.25">
      <c r="A30" s="84" t="s">
        <v>377</v>
      </c>
      <c r="B30" s="91" t="s">
        <v>378</v>
      </c>
      <c r="C30" t="s">
        <v>321</v>
      </c>
      <c r="D30" t="b">
        <f>COUNTIF(工作表4!A:A, A30)&gt;0</f>
        <v>1</v>
      </c>
    </row>
    <row r="31" spans="1:4" ht="19.5" customHeight="1" x14ac:dyDescent="0.25">
      <c r="A31" s="86" t="s">
        <v>379</v>
      </c>
      <c r="B31" s="88" t="s">
        <v>380</v>
      </c>
      <c r="C31" t="s">
        <v>332</v>
      </c>
      <c r="D31" t="b">
        <f>COUNTIF(工作表4!A:A, A31)&gt;0</f>
        <v>1</v>
      </c>
    </row>
    <row r="32" spans="1:4" ht="19.5" customHeight="1" x14ac:dyDescent="0.25">
      <c r="A32" s="86" t="s">
        <v>381</v>
      </c>
      <c r="B32" s="88" t="s">
        <v>382</v>
      </c>
      <c r="C32" t="s">
        <v>332</v>
      </c>
      <c r="D32" t="b">
        <f>COUNTIF(工作表4!A:A, A32)&gt;0</f>
        <v>1</v>
      </c>
    </row>
    <row r="33" spans="1:4" ht="19.5" customHeight="1" x14ac:dyDescent="0.25">
      <c r="A33" s="100" t="s">
        <v>383</v>
      </c>
      <c r="B33" s="88" t="s">
        <v>384</v>
      </c>
      <c r="C33" t="s">
        <v>332</v>
      </c>
      <c r="D33" t="b">
        <f>COUNTIF(工作表4!A:A, A33)&gt;0</f>
        <v>1</v>
      </c>
    </row>
    <row r="34" spans="1:4" ht="19.5" hidden="1" customHeight="1" x14ac:dyDescent="0.25">
      <c r="A34" s="89" t="s">
        <v>353</v>
      </c>
      <c r="B34" s="92" t="s">
        <v>354</v>
      </c>
      <c r="C34" t="s">
        <v>149</v>
      </c>
      <c r="D34" t="b">
        <f>COUNTIF(工作表4!A:A, A34)&gt;0</f>
        <v>1</v>
      </c>
    </row>
    <row r="35" spans="1:4" ht="19.5" hidden="1" customHeight="1" x14ac:dyDescent="0.25">
      <c r="A35" s="99" t="s">
        <v>355</v>
      </c>
      <c r="B35" s="92" t="s">
        <v>356</v>
      </c>
      <c r="C35" t="s">
        <v>149</v>
      </c>
      <c r="D35" t="b">
        <f>COUNTIF(工作表4!A:A, A35)&gt;0</f>
        <v>1</v>
      </c>
    </row>
    <row r="36" spans="1:4" ht="19.5" hidden="1" customHeight="1" x14ac:dyDescent="0.25">
      <c r="A36" s="89" t="s">
        <v>442</v>
      </c>
      <c r="B36" s="92" t="s">
        <v>443</v>
      </c>
      <c r="C36" t="s">
        <v>433</v>
      </c>
      <c r="D36" t="b">
        <f>COUNTIF(工作表4!A:A, A36)&gt;0</f>
        <v>1</v>
      </c>
    </row>
    <row r="37" spans="1:4" ht="19.5" customHeight="1" x14ac:dyDescent="0.25">
      <c r="A37" s="86" t="s">
        <v>391</v>
      </c>
      <c r="B37" s="88" t="s">
        <v>392</v>
      </c>
      <c r="C37" t="s">
        <v>332</v>
      </c>
      <c r="D37" t="b">
        <f>COUNTIF(工作表4!A:A, A37)&gt;0</f>
        <v>1</v>
      </c>
    </row>
    <row r="38" spans="1:4" ht="19.5" customHeight="1" x14ac:dyDescent="0.25">
      <c r="A38" s="100" t="s">
        <v>393</v>
      </c>
      <c r="B38" s="88" t="s">
        <v>394</v>
      </c>
      <c r="C38" t="s">
        <v>332</v>
      </c>
      <c r="D38" t="b">
        <f>COUNTIF(工作表4!A:A, A38)&gt;0</f>
        <v>1</v>
      </c>
    </row>
    <row r="39" spans="1:4" ht="19.5" hidden="1" customHeight="1" x14ac:dyDescent="0.25">
      <c r="A39" s="89" t="s">
        <v>359</v>
      </c>
      <c r="B39" s="92" t="s">
        <v>360</v>
      </c>
      <c r="C39" t="s">
        <v>321</v>
      </c>
      <c r="D39" t="b">
        <f>COUNTIF(工作表4!A:A, A39)&gt;0</f>
        <v>1</v>
      </c>
    </row>
    <row r="40" spans="1:4" ht="19.5" hidden="1" customHeight="1" x14ac:dyDescent="0.25">
      <c r="A40" s="89" t="s">
        <v>363</v>
      </c>
      <c r="B40" s="92" t="s">
        <v>364</v>
      </c>
      <c r="C40" t="s">
        <v>149</v>
      </c>
      <c r="D40" t="b">
        <f>COUNTIF(工作表4!A:A, A40)&gt;0</f>
        <v>1</v>
      </c>
    </row>
    <row r="41" spans="1:4" ht="19.5" customHeight="1" x14ac:dyDescent="0.25">
      <c r="A41" s="86" t="s">
        <v>399</v>
      </c>
      <c r="B41" s="92" t="s">
        <v>400</v>
      </c>
      <c r="C41" t="s">
        <v>332</v>
      </c>
      <c r="D41" t="b">
        <f>COUNTIF(工作表4!A:A, A41)&gt;0</f>
        <v>1</v>
      </c>
    </row>
    <row r="42" spans="1:4" ht="19.5" customHeight="1" x14ac:dyDescent="0.25">
      <c r="A42" s="86" t="s">
        <v>401</v>
      </c>
      <c r="B42" s="92" t="s">
        <v>402</v>
      </c>
      <c r="C42" t="s">
        <v>332</v>
      </c>
      <c r="D42" t="b">
        <f>COUNTIF(工作表4!A:A, A42)&gt;0</f>
        <v>1</v>
      </c>
    </row>
    <row r="43" spans="1:4" ht="19.5" hidden="1" customHeight="1" x14ac:dyDescent="0.25">
      <c r="A43" s="89" t="s">
        <v>365</v>
      </c>
      <c r="B43" s="92" t="s">
        <v>366</v>
      </c>
      <c r="C43" t="s">
        <v>321</v>
      </c>
      <c r="D43" t="b">
        <f>COUNTIF(工作表4!A:A, A43)&gt;0</f>
        <v>1</v>
      </c>
    </row>
    <row r="44" spans="1:4" ht="19.5" customHeight="1" x14ac:dyDescent="0.25">
      <c r="A44" s="89" t="s">
        <v>405</v>
      </c>
      <c r="B44" s="92" t="s">
        <v>406</v>
      </c>
      <c r="C44" t="s">
        <v>332</v>
      </c>
      <c r="D44" t="b">
        <f>COUNTIF(工作表4!A:A, A44)&gt;0</f>
        <v>1</v>
      </c>
    </row>
    <row r="45" spans="1:4" ht="19.5" hidden="1" customHeight="1" x14ac:dyDescent="0.25">
      <c r="A45" s="89" t="s">
        <v>444</v>
      </c>
      <c r="B45" s="92" t="s">
        <v>445</v>
      </c>
      <c r="C45" t="s">
        <v>433</v>
      </c>
      <c r="D45" t="b">
        <f>COUNTIF(工作表4!A:A, A45)&gt;0</f>
        <v>1</v>
      </c>
    </row>
    <row r="46" spans="1:4" ht="19.5" hidden="1" customHeight="1" x14ac:dyDescent="0.25">
      <c r="A46" s="89" t="s">
        <v>446</v>
      </c>
      <c r="B46" s="92" t="s">
        <v>447</v>
      </c>
      <c r="C46" t="s">
        <v>433</v>
      </c>
      <c r="D46" t="b">
        <f>COUNTIF(工作表4!A:A, A46)&gt;0</f>
        <v>1</v>
      </c>
    </row>
    <row r="47" spans="1:4" ht="19.5" customHeight="1" x14ac:dyDescent="0.25">
      <c r="A47" s="89" t="s">
        <v>411</v>
      </c>
      <c r="B47" s="92" t="s">
        <v>412</v>
      </c>
      <c r="C47" t="s">
        <v>321</v>
      </c>
      <c r="D47" t="b">
        <f>COUNTIF(工作表4!A:A, A47)&gt;0</f>
        <v>1</v>
      </c>
    </row>
    <row r="48" spans="1:4" ht="19.5" hidden="1" customHeight="1" x14ac:dyDescent="0.25">
      <c r="A48" s="89" t="s">
        <v>450</v>
      </c>
      <c r="B48" s="92" t="s">
        <v>451</v>
      </c>
      <c r="C48" t="s">
        <v>433</v>
      </c>
      <c r="D48" t="b">
        <f>COUNTIF(工作表4!A:A, A48)&gt;0</f>
        <v>1</v>
      </c>
    </row>
    <row r="49" spans="1:4" ht="19.5" hidden="1" customHeight="1" x14ac:dyDescent="0.25">
      <c r="A49" s="89" t="s">
        <v>489</v>
      </c>
      <c r="B49" s="92" t="s">
        <v>490</v>
      </c>
      <c r="C49" t="s">
        <v>480</v>
      </c>
      <c r="D49" t="b">
        <f>COUNTIF(工作表4!A:A, A49)&gt;0</f>
        <v>1</v>
      </c>
    </row>
    <row r="50" spans="1:4" ht="19.5" customHeight="1" x14ac:dyDescent="0.25">
      <c r="A50" s="89" t="s">
        <v>417</v>
      </c>
      <c r="B50" s="92" t="s">
        <v>418</v>
      </c>
      <c r="C50" t="s">
        <v>321</v>
      </c>
      <c r="D50" t="b">
        <f>COUNTIF(工作表4!A:A, A50)&gt;0</f>
        <v>1</v>
      </c>
    </row>
    <row r="51" spans="1:4" ht="19.5" customHeight="1" x14ac:dyDescent="0.25">
      <c r="A51" s="89" t="s">
        <v>419</v>
      </c>
      <c r="B51" s="92" t="s">
        <v>420</v>
      </c>
      <c r="C51" t="s">
        <v>321</v>
      </c>
      <c r="D51" t="b">
        <f>COUNTIF(工作表4!A:A, A51)&gt;0</f>
        <v>1</v>
      </c>
    </row>
    <row r="52" spans="1:4" ht="19.5" hidden="1" customHeight="1" x14ac:dyDescent="0.25">
      <c r="A52" s="89" t="s">
        <v>367</v>
      </c>
      <c r="B52" s="92" t="s">
        <v>368</v>
      </c>
      <c r="C52" t="s">
        <v>332</v>
      </c>
      <c r="D52" t="b">
        <f>COUNTIF(工作表4!A:A, A52)&gt;0</f>
        <v>1</v>
      </c>
    </row>
    <row r="53" spans="1:4" ht="19.5" hidden="1" customHeight="1" x14ac:dyDescent="0.25">
      <c r="A53" s="89" t="s">
        <v>491</v>
      </c>
      <c r="B53" s="92" t="s">
        <v>492</v>
      </c>
      <c r="C53" t="s">
        <v>480</v>
      </c>
      <c r="D53" t="b">
        <f>COUNTIF(工作表4!A:A, A53)&gt;0</f>
        <v>1</v>
      </c>
    </row>
    <row r="54" spans="1:4" ht="19.5" hidden="1" customHeight="1" x14ac:dyDescent="0.25">
      <c r="A54" s="89" t="s">
        <v>371</v>
      </c>
      <c r="B54" s="92" t="s">
        <v>372</v>
      </c>
      <c r="C54" t="s">
        <v>332</v>
      </c>
      <c r="D54" t="b">
        <f>COUNTIF(工作表4!A:A, A54)&gt;0</f>
        <v>1</v>
      </c>
    </row>
    <row r="55" spans="1:4" ht="19.5" hidden="1" customHeight="1" thickBot="1" x14ac:dyDescent="0.3">
      <c r="A55" s="89" t="s">
        <v>493</v>
      </c>
      <c r="B55" s="92" t="s">
        <v>494</v>
      </c>
      <c r="C55" t="s">
        <v>477</v>
      </c>
      <c r="D55" t="b">
        <f>COUNTIF(工作表4!A:A, A55)&gt;0</f>
        <v>1</v>
      </c>
    </row>
    <row r="56" spans="1:4" ht="19.5" customHeight="1" x14ac:dyDescent="0.25">
      <c r="A56" s="89" t="s">
        <v>429</v>
      </c>
      <c r="B56" s="92" t="s">
        <v>430</v>
      </c>
      <c r="C56" t="s">
        <v>321</v>
      </c>
      <c r="D56" t="b">
        <f>COUNTIF(工作表4!A:A, A56)&gt;0</f>
        <v>1</v>
      </c>
    </row>
    <row r="57" spans="1:4" ht="19.5" hidden="1" customHeight="1" x14ac:dyDescent="0.25">
      <c r="A57" s="84" t="s">
        <v>513</v>
      </c>
      <c r="B57" s="85" t="s">
        <v>514</v>
      </c>
      <c r="C57" t="s">
        <v>515</v>
      </c>
      <c r="D57" t="b">
        <f>COUNTIF(工作表4!A:A, A57)&gt;0</f>
        <v>1</v>
      </c>
    </row>
    <row r="58" spans="1:4" ht="19.5" hidden="1" customHeight="1" x14ac:dyDescent="0.25">
      <c r="A58" s="89" t="s">
        <v>459</v>
      </c>
      <c r="B58" s="101" t="s">
        <v>460</v>
      </c>
      <c r="C58" t="s">
        <v>456</v>
      </c>
      <c r="D58" t="b">
        <f>COUNTIF(工作表4!A:A, A58)&gt;0</f>
        <v>1</v>
      </c>
    </row>
    <row r="59" spans="1:4" ht="19.5" hidden="1" customHeight="1" x14ac:dyDescent="0.25">
      <c r="A59" s="89" t="s">
        <v>375</v>
      </c>
      <c r="B59" s="101" t="s">
        <v>376</v>
      </c>
      <c r="C59" t="s">
        <v>321</v>
      </c>
      <c r="D59" t="b">
        <f>COUNTIF(工作表4!A:A, A59)&gt;0</f>
        <v>1</v>
      </c>
    </row>
    <row r="60" spans="1:4" ht="19.5" hidden="1" customHeight="1" x14ac:dyDescent="0.25">
      <c r="A60" s="89" t="s">
        <v>497</v>
      </c>
      <c r="B60" s="101" t="s">
        <v>498</v>
      </c>
      <c r="C60" t="s">
        <v>480</v>
      </c>
      <c r="D60" t="b">
        <f>COUNTIF(工作表4!A:A, A60)&gt;0</f>
        <v>1</v>
      </c>
    </row>
    <row r="61" spans="1:4" ht="19.5" hidden="1" customHeight="1" x14ac:dyDescent="0.25">
      <c r="A61" s="86" t="s">
        <v>520</v>
      </c>
      <c r="B61" s="87" t="s">
        <v>521</v>
      </c>
      <c r="C61" t="s">
        <v>512</v>
      </c>
      <c r="D61" t="b">
        <f>COUNTIF(工作表4!A:A, A61)&gt;0</f>
        <v>1</v>
      </c>
    </row>
    <row r="62" spans="1:4" ht="19.5" hidden="1" customHeight="1" x14ac:dyDescent="0.25">
      <c r="A62" s="86" t="s">
        <v>522</v>
      </c>
      <c r="B62" s="87" t="s">
        <v>523</v>
      </c>
      <c r="C62" t="s">
        <v>512</v>
      </c>
      <c r="D62" t="b">
        <f>COUNTIF(工作表4!A:A, A62)&gt;0</f>
        <v>1</v>
      </c>
    </row>
    <row r="63" spans="1:4" ht="19.5" hidden="1" customHeight="1" x14ac:dyDescent="0.25">
      <c r="A63" s="89" t="s">
        <v>463</v>
      </c>
      <c r="B63" s="101" t="s">
        <v>464</v>
      </c>
      <c r="C63" t="s">
        <v>433</v>
      </c>
      <c r="D63" t="b">
        <f>COUNTIF(工作表4!A:A, A63)&gt;0</f>
        <v>1</v>
      </c>
    </row>
    <row r="64" spans="1:4" ht="19.5" hidden="1" customHeight="1" x14ac:dyDescent="0.25">
      <c r="A64" s="86" t="s">
        <v>385</v>
      </c>
      <c r="B64" s="102" t="s">
        <v>386</v>
      </c>
      <c r="C64" t="s">
        <v>332</v>
      </c>
      <c r="D64" t="b">
        <f>COUNTIF(工作表4!A:A, A64)&gt;0</f>
        <v>1</v>
      </c>
    </row>
    <row r="65" spans="1:4" ht="19.5" customHeight="1" x14ac:dyDescent="0.25">
      <c r="A65" s="89" t="s">
        <v>448</v>
      </c>
      <c r="B65" s="101" t="s">
        <v>449</v>
      </c>
      <c r="C65" t="s">
        <v>433</v>
      </c>
      <c r="D65" t="b">
        <f>COUNTIF(工作表4!A:A, A65)&gt;0</f>
        <v>1</v>
      </c>
    </row>
    <row r="66" spans="1:4" ht="19.5" hidden="1" customHeight="1" x14ac:dyDescent="0.25">
      <c r="A66" s="89" t="s">
        <v>467</v>
      </c>
      <c r="B66" s="101" t="s">
        <v>468</v>
      </c>
      <c r="C66" t="s">
        <v>433</v>
      </c>
      <c r="D66" t="b">
        <f>COUNTIF(工作表4!A:A, A66)&gt;0</f>
        <v>1</v>
      </c>
    </row>
    <row r="67" spans="1:4" ht="19.5" customHeight="1" thickBot="1" x14ac:dyDescent="0.3">
      <c r="A67" s="89" t="s">
        <v>452</v>
      </c>
      <c r="B67" s="101" t="s">
        <v>453</v>
      </c>
      <c r="C67" t="s">
        <v>433</v>
      </c>
      <c r="D67" t="b">
        <f>COUNTIF(工作表4!A:A, A67)&gt;0</f>
        <v>1</v>
      </c>
    </row>
    <row r="68" spans="1:4" ht="19.5" customHeight="1" x14ac:dyDescent="0.25">
      <c r="A68" s="93" t="s">
        <v>454</v>
      </c>
      <c r="B68" s="94" t="s">
        <v>455</v>
      </c>
      <c r="C68" t="s">
        <v>456</v>
      </c>
      <c r="D68" t="b">
        <f>COUNTIF(工作表4!A:A, A68)&gt;0</f>
        <v>1</v>
      </c>
    </row>
    <row r="69" spans="1:4" ht="19.5" customHeight="1" x14ac:dyDescent="0.25">
      <c r="A69" s="89" t="s">
        <v>457</v>
      </c>
      <c r="B69" s="92" t="s">
        <v>458</v>
      </c>
      <c r="C69" t="s">
        <v>433</v>
      </c>
      <c r="D69" t="b">
        <f>COUNTIF(工作表4!A:A, A69)&gt;0</f>
        <v>1</v>
      </c>
    </row>
    <row r="70" spans="1:4" ht="19.5" hidden="1" customHeight="1" x14ac:dyDescent="0.25">
      <c r="A70" s="86" t="s">
        <v>387</v>
      </c>
      <c r="B70" s="88" t="s">
        <v>388</v>
      </c>
      <c r="C70" t="s">
        <v>332</v>
      </c>
      <c r="D70" t="b">
        <f>COUNTIF(工作表4!A:A, A70)&gt;0</f>
        <v>1</v>
      </c>
    </row>
    <row r="71" spans="1:4" ht="19.5" customHeight="1" x14ac:dyDescent="0.25">
      <c r="A71" s="89" t="s">
        <v>461</v>
      </c>
      <c r="B71" s="92" t="s">
        <v>462</v>
      </c>
      <c r="C71" t="s">
        <v>433</v>
      </c>
      <c r="D71" t="b">
        <f>COUNTIF(工作表4!A:A, A71)&gt;0</f>
        <v>1</v>
      </c>
    </row>
    <row r="72" spans="1:4" ht="19.5" hidden="1" customHeight="1" x14ac:dyDescent="0.25">
      <c r="A72" s="89" t="s">
        <v>315</v>
      </c>
      <c r="B72" s="92" t="s">
        <v>503</v>
      </c>
      <c r="C72" t="s">
        <v>480</v>
      </c>
      <c r="D72" t="b">
        <f>COUNTIF(工作表4!A:A, A72)&gt;0</f>
        <v>1</v>
      </c>
    </row>
    <row r="73" spans="1:4" ht="19.5" customHeight="1" x14ac:dyDescent="0.25">
      <c r="A73" s="89" t="s">
        <v>465</v>
      </c>
      <c r="B73" s="92" t="s">
        <v>466</v>
      </c>
      <c r="C73" t="s">
        <v>433</v>
      </c>
      <c r="D73" t="b">
        <f>COUNTIF(工作表4!A:A, A73)&gt;0</f>
        <v>1</v>
      </c>
    </row>
    <row r="74" spans="1:4" ht="19.5" hidden="1" customHeight="1" x14ac:dyDescent="0.25">
      <c r="A74" s="86" t="s">
        <v>389</v>
      </c>
      <c r="B74" s="88" t="s">
        <v>390</v>
      </c>
      <c r="C74" t="s">
        <v>332</v>
      </c>
      <c r="D74" t="b">
        <f>COUNTIF(工作表4!A:A, A74)&gt;0</f>
        <v>1</v>
      </c>
    </row>
    <row r="75" spans="1:4" ht="19.5" hidden="1" customHeight="1" thickBot="1" x14ac:dyDescent="0.3">
      <c r="A75" s="89" t="s">
        <v>469</v>
      </c>
      <c r="B75" s="92" t="s">
        <v>470</v>
      </c>
      <c r="C75" t="s">
        <v>433</v>
      </c>
      <c r="D75" t="b">
        <f>COUNTIF(工作表4!A:A, A75)&gt;0</f>
        <v>1</v>
      </c>
    </row>
    <row r="76" spans="1:4" ht="19.5" customHeight="1" x14ac:dyDescent="0.25">
      <c r="A76" s="89" t="s">
        <v>471</v>
      </c>
      <c r="B76" s="92" t="s">
        <v>472</v>
      </c>
      <c r="C76" t="s">
        <v>433</v>
      </c>
      <c r="D76" t="b">
        <f>COUNTIF(工作表4!A:A, A76)&gt;0</f>
        <v>1</v>
      </c>
    </row>
    <row r="77" spans="1:4" ht="19.5" customHeight="1" x14ac:dyDescent="0.25">
      <c r="A77" s="89" t="s">
        <v>473</v>
      </c>
      <c r="B77" s="92" t="s">
        <v>474</v>
      </c>
      <c r="C77" t="s">
        <v>433</v>
      </c>
      <c r="D77" t="b">
        <f>COUNTIF(工作表4!A:A, A77)&gt;0</f>
        <v>1</v>
      </c>
    </row>
    <row r="78" spans="1:4" ht="19.5" hidden="1" customHeight="1" x14ac:dyDescent="0.25">
      <c r="A78" s="84" t="s">
        <v>395</v>
      </c>
      <c r="B78" s="85" t="s">
        <v>396</v>
      </c>
      <c r="C78" t="s">
        <v>332</v>
      </c>
      <c r="D78" t="b">
        <f>COUNTIF(工作表4!A:A, A78)&gt;0</f>
        <v>1</v>
      </c>
    </row>
    <row r="79" spans="1:4" ht="19.5" hidden="1" customHeight="1" x14ac:dyDescent="0.25">
      <c r="A79" s="86" t="s">
        <v>397</v>
      </c>
      <c r="B79" s="102" t="s">
        <v>398</v>
      </c>
      <c r="C79" t="s">
        <v>332</v>
      </c>
      <c r="D79" t="b">
        <f>COUNTIF(工作表4!A:A, A79)&gt;0</f>
        <v>1</v>
      </c>
    </row>
    <row r="80" spans="1:4" ht="19.5" hidden="1" customHeight="1" x14ac:dyDescent="0.25">
      <c r="A80" s="89" t="s">
        <v>403</v>
      </c>
      <c r="B80" s="101" t="s">
        <v>404</v>
      </c>
      <c r="C80" t="s">
        <v>332</v>
      </c>
      <c r="D80" t="b">
        <f>COUNTIF(工作表4!A:A, A80)&gt;0</f>
        <v>1</v>
      </c>
    </row>
    <row r="81" spans="1:4" ht="19.5" customHeight="1" x14ac:dyDescent="0.25">
      <c r="A81" s="89" t="s">
        <v>483</v>
      </c>
      <c r="B81" s="90" t="s">
        <v>484</v>
      </c>
      <c r="C81" t="s">
        <v>480</v>
      </c>
      <c r="D81" t="b">
        <f>COUNTIF(工作表4!A:A, A81)&gt;0</f>
        <v>1</v>
      </c>
    </row>
    <row r="82" spans="1:4" ht="19.5" customHeight="1" x14ac:dyDescent="0.25">
      <c r="A82" s="89" t="s">
        <v>485</v>
      </c>
      <c r="B82" s="90" t="s">
        <v>486</v>
      </c>
      <c r="C82" t="s">
        <v>480</v>
      </c>
      <c r="D82" t="b">
        <f>COUNTIF(工作表4!A:A, A82)&gt;0</f>
        <v>1</v>
      </c>
    </row>
    <row r="83" spans="1:4" ht="19.5" customHeight="1" thickBot="1" x14ac:dyDescent="0.3">
      <c r="A83" s="89" t="s">
        <v>487</v>
      </c>
      <c r="B83" s="101" t="s">
        <v>488</v>
      </c>
      <c r="C83" t="s">
        <v>477</v>
      </c>
      <c r="D83" t="b">
        <f>COUNTIF(工作表4!A:A, A83)&gt;0</f>
        <v>1</v>
      </c>
    </row>
    <row r="84" spans="1:4" ht="19.5" hidden="1" customHeight="1" x14ac:dyDescent="0.25">
      <c r="A84" s="86" t="s">
        <v>524</v>
      </c>
      <c r="B84" s="87" t="s">
        <v>525</v>
      </c>
      <c r="C84" t="s">
        <v>515</v>
      </c>
      <c r="D84" t="b">
        <f>COUNTIF(工作表4!A:A, A84)&gt;0</f>
        <v>1</v>
      </c>
    </row>
    <row r="85" spans="1:4" ht="19.5" hidden="1" customHeight="1" x14ac:dyDescent="0.25">
      <c r="A85" s="99" t="s">
        <v>407</v>
      </c>
      <c r="B85" s="101" t="s">
        <v>408</v>
      </c>
      <c r="C85" t="s">
        <v>332</v>
      </c>
      <c r="D85" t="b">
        <f>COUNTIF(工作表4!A:A, A85)&gt;0</f>
        <v>1</v>
      </c>
    </row>
    <row r="86" spans="1:4" ht="19.5" hidden="1" customHeight="1" x14ac:dyDescent="0.25">
      <c r="A86" s="89" t="s">
        <v>409</v>
      </c>
      <c r="B86" s="101" t="s">
        <v>410</v>
      </c>
      <c r="C86" t="s">
        <v>321</v>
      </c>
      <c r="D86" t="b">
        <f>COUNTIF(工作表4!A:A, A86)&gt;0</f>
        <v>1</v>
      </c>
    </row>
    <row r="87" spans="1:4" ht="19.5" customHeight="1" x14ac:dyDescent="0.25">
      <c r="A87" s="93" t="s">
        <v>495</v>
      </c>
      <c r="B87" s="95" t="s">
        <v>496</v>
      </c>
      <c r="C87" t="s">
        <v>480</v>
      </c>
      <c r="D87" t="b">
        <f>COUNTIF(工作表4!A:A, A87)&gt;0</f>
        <v>1</v>
      </c>
    </row>
    <row r="88" spans="1:4" ht="19.5" hidden="1" customHeight="1" x14ac:dyDescent="0.25">
      <c r="A88" s="86" t="s">
        <v>532</v>
      </c>
      <c r="B88" s="88" t="s">
        <v>533</v>
      </c>
      <c r="C88" t="s">
        <v>515</v>
      </c>
      <c r="D88" t="b">
        <f>COUNTIF(工作表4!A:A, A88)&gt;0</f>
        <v>1</v>
      </c>
    </row>
    <row r="89" spans="1:4" ht="19.5" customHeight="1" x14ac:dyDescent="0.25">
      <c r="A89" s="89" t="s">
        <v>499</v>
      </c>
      <c r="B89" s="92" t="s">
        <v>500</v>
      </c>
      <c r="C89" t="s">
        <v>480</v>
      </c>
      <c r="D89" t="b">
        <f>COUNTIF(工作表4!A:A, A89)&gt;0</f>
        <v>1</v>
      </c>
    </row>
    <row r="90" spans="1:4" ht="19.5" customHeight="1" x14ac:dyDescent="0.25">
      <c r="A90" s="89" t="s">
        <v>501</v>
      </c>
      <c r="B90" s="92" t="s">
        <v>502</v>
      </c>
      <c r="C90" t="s">
        <v>477</v>
      </c>
      <c r="D90" t="b">
        <f>COUNTIF(工作表4!A:A, A90)&gt;0</f>
        <v>1</v>
      </c>
    </row>
    <row r="91" spans="1:4" ht="19.5" hidden="1" customHeight="1" x14ac:dyDescent="0.25">
      <c r="A91" s="89" t="s">
        <v>413</v>
      </c>
      <c r="B91" s="92" t="s">
        <v>414</v>
      </c>
      <c r="C91" t="s">
        <v>321</v>
      </c>
      <c r="D91" t="b">
        <f>COUNTIF(工作表4!A:A, A91)&gt;0</f>
        <v>1</v>
      </c>
    </row>
    <row r="92" spans="1:4" ht="19.5" hidden="1" customHeight="1" x14ac:dyDescent="0.25">
      <c r="A92" s="99" t="s">
        <v>415</v>
      </c>
      <c r="B92" s="92" t="s">
        <v>416</v>
      </c>
      <c r="C92" t="s">
        <v>321</v>
      </c>
      <c r="D92" t="b">
        <f>COUNTIF(工作表4!A:A, A92)&gt;0</f>
        <v>1</v>
      </c>
    </row>
    <row r="93" spans="1:4" ht="19.5" hidden="1" customHeight="1" x14ac:dyDescent="0.25">
      <c r="A93" s="89" t="s">
        <v>421</v>
      </c>
      <c r="B93" s="92" t="s">
        <v>422</v>
      </c>
      <c r="C93" t="s">
        <v>321</v>
      </c>
      <c r="D93" t="b">
        <f>COUNTIF(工作表4!A:A, A93)&gt;0</f>
        <v>1</v>
      </c>
    </row>
    <row r="94" spans="1:4" ht="19.5" customHeight="1" thickBot="1" x14ac:dyDescent="0.3">
      <c r="A94" s="89" t="s">
        <v>508</v>
      </c>
      <c r="B94" s="92" t="s">
        <v>509</v>
      </c>
      <c r="C94" t="s">
        <v>480</v>
      </c>
      <c r="D94" t="b">
        <f>COUNTIF(工作表4!A:A, A94)&gt;0</f>
        <v>1</v>
      </c>
    </row>
    <row r="95" spans="1:4" ht="19.5" customHeight="1" x14ac:dyDescent="0.25">
      <c r="A95" s="84" t="s">
        <v>510</v>
      </c>
      <c r="B95" s="85" t="s">
        <v>511</v>
      </c>
      <c r="C95" t="s">
        <v>512</v>
      </c>
      <c r="D95" t="b">
        <f>COUNTIF(工作表4!A:A, A95)&gt;0</f>
        <v>1</v>
      </c>
    </row>
    <row r="96" spans="1:4" ht="19.5" hidden="1" customHeight="1" x14ac:dyDescent="0.25">
      <c r="A96" s="86" t="s">
        <v>534</v>
      </c>
      <c r="B96" s="102" t="s">
        <v>543</v>
      </c>
      <c r="C96" t="s">
        <v>515</v>
      </c>
      <c r="D96" t="b">
        <f>COUNTIF(工作表4!A:A, A96)&gt;0</f>
        <v>1</v>
      </c>
    </row>
    <row r="97" spans="1:4" ht="19.5" customHeight="1" x14ac:dyDescent="0.25">
      <c r="A97" s="86" t="s">
        <v>516</v>
      </c>
      <c r="B97" s="102" t="s">
        <v>517</v>
      </c>
      <c r="C97" t="s">
        <v>512</v>
      </c>
      <c r="D97" t="b">
        <f>COUNTIF(工作表4!A:A, A97)&gt;0</f>
        <v>1</v>
      </c>
    </row>
    <row r="98" spans="1:4" ht="19.5" customHeight="1" x14ac:dyDescent="0.25">
      <c r="A98" s="100" t="s">
        <v>518</v>
      </c>
      <c r="B98" s="102" t="s">
        <v>519</v>
      </c>
      <c r="C98" t="s">
        <v>512</v>
      </c>
      <c r="D98" t="b">
        <f>COUNTIF(工作表4!A:A, A98)&gt;0</f>
        <v>1</v>
      </c>
    </row>
    <row r="99" spans="1:4" ht="19.5" hidden="1" customHeight="1" x14ac:dyDescent="0.25">
      <c r="A99" s="86" t="s">
        <v>535</v>
      </c>
      <c r="B99" s="102" t="s">
        <v>536</v>
      </c>
      <c r="C99" t="s">
        <v>515</v>
      </c>
      <c r="D99" t="b">
        <f>COUNTIF(工作表4!A:A, A99)&gt;0</f>
        <v>1</v>
      </c>
    </row>
    <row r="100" spans="1:4" ht="19.5" hidden="1" customHeight="1" x14ac:dyDescent="0.25">
      <c r="A100" s="89" t="s">
        <v>423</v>
      </c>
      <c r="B100" s="101" t="s">
        <v>424</v>
      </c>
      <c r="C100" t="s">
        <v>321</v>
      </c>
      <c r="D100" t="b">
        <f>COUNTIF(工作表4!A:A, A100)&gt;0</f>
        <v>1</v>
      </c>
    </row>
    <row r="101" spans="1:4" ht="19.5" hidden="1" customHeight="1" x14ac:dyDescent="0.25">
      <c r="A101" s="100" t="s">
        <v>537</v>
      </c>
      <c r="B101" s="102" t="s">
        <v>538</v>
      </c>
      <c r="C101" t="s">
        <v>512</v>
      </c>
      <c r="D101" t="b">
        <f>COUNTIF(工作表4!A:A, A101)&gt;0</f>
        <v>1</v>
      </c>
    </row>
    <row r="102" spans="1:4" ht="19.5" customHeight="1" thickBot="1" x14ac:dyDescent="0.3">
      <c r="A102" s="96" t="s">
        <v>526</v>
      </c>
      <c r="B102" s="97" t="s">
        <v>527</v>
      </c>
      <c r="C102" t="s">
        <v>515</v>
      </c>
      <c r="D102" t="b">
        <f>COUNTIF(工作表4!A:A, A102)&gt;0</f>
        <v>1</v>
      </c>
    </row>
    <row r="103" spans="1:4" ht="19.5" customHeight="1" x14ac:dyDescent="0.25">
      <c r="A103" s="84" t="s">
        <v>528</v>
      </c>
      <c r="B103" s="91" t="s">
        <v>529</v>
      </c>
      <c r="C103" t="s">
        <v>512</v>
      </c>
      <c r="D103" t="b">
        <f>COUNTIF(工作表4!A:A, A103)&gt;0</f>
        <v>1</v>
      </c>
    </row>
    <row r="104" spans="1:4" ht="19.5" customHeight="1" x14ac:dyDescent="0.25">
      <c r="A104" s="86" t="s">
        <v>530</v>
      </c>
      <c r="B104" s="88" t="s">
        <v>531</v>
      </c>
      <c r="C104" t="s">
        <v>512</v>
      </c>
      <c r="D104" t="b">
        <f>COUNTIF(工作表4!A:A, A104)&gt;0</f>
        <v>1</v>
      </c>
    </row>
    <row r="105" spans="1:4" ht="19.5" hidden="1" customHeight="1" x14ac:dyDescent="0.25">
      <c r="A105" s="99" t="s">
        <v>504</v>
      </c>
      <c r="B105" s="92" t="s">
        <v>505</v>
      </c>
      <c r="C105" t="s">
        <v>480</v>
      </c>
      <c r="D105" t="b">
        <f>COUNTIF(工作表4!A:A, A105)&gt;0</f>
        <v>1</v>
      </c>
    </row>
    <row r="106" spans="1:4" ht="19.5" hidden="1" customHeight="1" x14ac:dyDescent="0.25">
      <c r="A106" s="89" t="s">
        <v>425</v>
      </c>
      <c r="B106" s="92" t="s">
        <v>426</v>
      </c>
      <c r="C106" t="s">
        <v>321</v>
      </c>
      <c r="D106" t="b">
        <f>COUNTIF(工作表4!A:A, A106)&gt;0</f>
        <v>1</v>
      </c>
    </row>
    <row r="107" spans="1:4" ht="19.5" hidden="1" customHeight="1" x14ac:dyDescent="0.25">
      <c r="A107" s="89" t="s">
        <v>427</v>
      </c>
      <c r="B107" s="92" t="s">
        <v>428</v>
      </c>
      <c r="C107" t="s">
        <v>321</v>
      </c>
      <c r="D107" t="b">
        <f>COUNTIF(工作表4!A:A, A107)&gt;0</f>
        <v>1</v>
      </c>
    </row>
    <row r="108" spans="1:4" ht="19.5" hidden="1" customHeight="1" x14ac:dyDescent="0.25">
      <c r="A108" s="86" t="s">
        <v>539</v>
      </c>
      <c r="B108" s="88" t="s">
        <v>540</v>
      </c>
      <c r="C108" t="s">
        <v>512</v>
      </c>
      <c r="D108" t="b">
        <f>COUNTIF(工作表4!A:A, A108)&gt;0</f>
        <v>1</v>
      </c>
    </row>
    <row r="109" spans="1:4" ht="19.5" hidden="1" customHeight="1" x14ac:dyDescent="0.25">
      <c r="A109" s="89" t="s">
        <v>506</v>
      </c>
      <c r="B109" s="92" t="s">
        <v>507</v>
      </c>
      <c r="C109" t="s">
        <v>477</v>
      </c>
      <c r="D109" t="b">
        <f>COUNTIF(工作表4!A:A, A109)&gt;0</f>
        <v>1</v>
      </c>
    </row>
    <row r="110" spans="1:4" ht="19.5" hidden="1" customHeight="1" thickBot="1" x14ac:dyDescent="0.3">
      <c r="A110" s="96" t="s">
        <v>541</v>
      </c>
      <c r="B110" s="98" t="s">
        <v>542</v>
      </c>
      <c r="C110" t="s">
        <v>515</v>
      </c>
      <c r="D110" t="b">
        <f>COUNTIF(工作表4!A:A, A110)&gt;0</f>
        <v>1</v>
      </c>
    </row>
  </sheetData>
  <autoFilter ref="A1:D110">
    <filterColumn colId="3">
      <filters>
        <filter val="FALSE"/>
      </filters>
    </filterColumn>
    <sortState ref="A3:D110">
      <sortCondition ref="A1:A110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已命名的範圍</vt:lpstr>
      </vt:variant>
      <vt:variant>
        <vt:i4>19</vt:i4>
      </vt:variant>
    </vt:vector>
  </HeadingPairs>
  <TitlesOfParts>
    <vt:vector size="24" baseType="lpstr">
      <vt:lpstr>工作表1</vt:lpstr>
      <vt:lpstr>工作表2</vt:lpstr>
      <vt:lpstr>工作表3</vt:lpstr>
      <vt:lpstr>工作表4</vt:lpstr>
      <vt:lpstr>工作表5</vt:lpstr>
      <vt:lpstr>no_relay</vt:lpstr>
      <vt:lpstr>一區25米接力</vt:lpstr>
      <vt:lpstr>一區UP接力</vt:lpstr>
      <vt:lpstr>二至四UP接力</vt:lpstr>
      <vt:lpstr>二至四田項</vt:lpstr>
      <vt:lpstr>二至四徑項</vt:lpstr>
      <vt:lpstr>二至四徑項811</vt:lpstr>
      <vt:lpstr>二至四程度</vt:lpstr>
      <vt:lpstr>中</vt:lpstr>
      <vt:lpstr>其他100米接力</vt:lpstr>
      <vt:lpstr>第一區田項輕中</vt:lpstr>
      <vt:lpstr>第一區田項嚴</vt:lpstr>
      <vt:lpstr>第一區徑項輕中</vt:lpstr>
      <vt:lpstr>第一區徑項輕中811</vt:lpstr>
      <vt:lpstr>第一區徑項嚴</vt:lpstr>
      <vt:lpstr>第一區程度</vt:lpstr>
      <vt:lpstr>輕</vt:lpstr>
      <vt:lpstr>融合4x25_米接力賽</vt:lpstr>
      <vt:lpstr>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hksapidpc@outlook.com</dc:creator>
  <cp:lastModifiedBy>user</cp:lastModifiedBy>
  <cp:lastPrinted>2026-06-17T03:52:20Z</cp:lastPrinted>
  <dcterms:created xsi:type="dcterms:W3CDTF">2025-07-17T15:20:33Z</dcterms:created>
  <dcterms:modified xsi:type="dcterms:W3CDTF">2026-09-17T03:42:50Z</dcterms:modified>
</cp:coreProperties>
</file>